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G8\Sisemine\Kassakulu\Kassakulu 25\"/>
    </mc:Choice>
  </mc:AlternateContent>
  <bookViews>
    <workbookView xWindow="-120" yWindow="-120" windowWidth="29040" windowHeight="17640"/>
  </bookViews>
  <sheets>
    <sheet name="Sheet1" sheetId="1" r:id="rId1"/>
    <sheet name="Sheet2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4" i="1" l="1"/>
  <c r="I34" i="1"/>
  <c r="J34" i="1"/>
  <c r="K34" i="1"/>
  <c r="L34" i="1"/>
  <c r="M34" i="1"/>
  <c r="N34" i="1"/>
  <c r="O34" i="1"/>
  <c r="O35" i="1" s="1"/>
  <c r="P34" i="1"/>
  <c r="P35" i="1" s="1"/>
  <c r="Q34" i="1"/>
  <c r="Q35" i="1" s="1"/>
  <c r="R34" i="1"/>
  <c r="R35" i="1" s="1"/>
  <c r="S34" i="1"/>
  <c r="S35" i="1" s="1"/>
  <c r="H35" i="1"/>
  <c r="I35" i="1"/>
  <c r="J35" i="1"/>
  <c r="K35" i="1"/>
  <c r="L35" i="1"/>
  <c r="M35" i="1"/>
  <c r="N35" i="1"/>
  <c r="D35" i="1" s="1"/>
  <c r="D34" i="1"/>
  <c r="D33" i="1"/>
  <c r="D32" i="1"/>
  <c r="D31" i="1"/>
  <c r="D30" i="1"/>
  <c r="D29" i="1"/>
  <c r="D28" i="1"/>
  <c r="M11" i="1"/>
  <c r="M17" i="1"/>
  <c r="M20" i="1" s="1"/>
  <c r="M21" i="1" s="1"/>
  <c r="H43" i="1"/>
  <c r="H44" i="1"/>
  <c r="H48" i="1"/>
  <c r="H49" i="1"/>
  <c r="G41" i="1"/>
  <c r="D19" i="1"/>
  <c r="D18" i="1"/>
  <c r="D16" i="1"/>
  <c r="D15" i="1"/>
  <c r="D14" i="1"/>
  <c r="D13" i="1"/>
  <c r="D12" i="1"/>
  <c r="D11" i="1"/>
  <c r="D10" i="1"/>
  <c r="D9" i="1"/>
  <c r="D8" i="1"/>
  <c r="D7" i="1"/>
  <c r="G45" i="1" l="1"/>
  <c r="G46" i="1"/>
  <c r="G47" i="1" s="1"/>
  <c r="G40" i="1"/>
  <c r="G50" i="1" s="1"/>
  <c r="F40" i="1"/>
  <c r="G42" i="1"/>
  <c r="G51" i="1"/>
  <c r="D17" i="1"/>
  <c r="D20" i="1"/>
  <c r="D21" i="1"/>
  <c r="G52" i="1" l="1"/>
  <c r="F45" i="1"/>
  <c r="F41" i="1"/>
  <c r="F46" i="1"/>
  <c r="F47" i="1" s="1"/>
  <c r="E40" i="1"/>
  <c r="D41" i="1"/>
  <c r="E41" i="1"/>
  <c r="C41" i="1"/>
  <c r="D40" i="1"/>
  <c r="C40" i="1"/>
  <c r="F51" i="1" l="1"/>
  <c r="H41" i="1"/>
  <c r="H40" i="1"/>
  <c r="D42" i="1"/>
  <c r="F42" i="1"/>
  <c r="F50" i="1"/>
  <c r="F52" i="1" s="1"/>
  <c r="D45" i="1"/>
  <c r="E45" i="1"/>
  <c r="E50" i="1" s="1"/>
  <c r="C42" i="1"/>
  <c r="E42" i="1"/>
  <c r="D50" i="1"/>
  <c r="Y11" i="1"/>
  <c r="Y17" i="1"/>
  <c r="Y20" i="1" s="1"/>
  <c r="Y21" i="1" s="1"/>
  <c r="H42" i="1" l="1"/>
  <c r="E46" i="1"/>
  <c r="S30" i="1"/>
  <c r="E7" i="1"/>
  <c r="D46" i="1" l="1"/>
  <c r="E51" i="1"/>
  <c r="E52" i="1" s="1"/>
  <c r="E47" i="1"/>
  <c r="E33" i="1"/>
  <c r="E31" i="1"/>
  <c r="E32" i="1"/>
  <c r="E29" i="1"/>
  <c r="E28" i="1"/>
  <c r="G34" i="1"/>
  <c r="C34" i="1"/>
  <c r="B45" i="1" s="1"/>
  <c r="G30" i="1"/>
  <c r="H30" i="1"/>
  <c r="M30" i="1"/>
  <c r="C30" i="1"/>
  <c r="B46" i="1" s="1"/>
  <c r="E19" i="1"/>
  <c r="E18" i="1"/>
  <c r="E16" i="1"/>
  <c r="E15" i="1"/>
  <c r="E14" i="1"/>
  <c r="E13" i="1"/>
  <c r="E12" i="1"/>
  <c r="E10" i="1"/>
  <c r="E9" i="1"/>
  <c r="E8" i="1"/>
  <c r="G17" i="1"/>
  <c r="G20" i="1" s="1"/>
  <c r="S17" i="1"/>
  <c r="S20" i="1" s="1"/>
  <c r="AE17" i="1"/>
  <c r="AE20" i="1" s="1"/>
  <c r="AK17" i="1"/>
  <c r="AK20" i="1" s="1"/>
  <c r="C17" i="1"/>
  <c r="C20" i="1" s="1"/>
  <c r="B40" i="1" s="1"/>
  <c r="G11" i="1"/>
  <c r="S11" i="1"/>
  <c r="AE11" i="1"/>
  <c r="AK11" i="1"/>
  <c r="C11" i="1"/>
  <c r="E11" i="1" l="1"/>
  <c r="B41" i="1"/>
  <c r="B51" i="1" s="1"/>
  <c r="C46" i="1"/>
  <c r="H46" i="1" s="1"/>
  <c r="E30" i="1"/>
  <c r="B47" i="1"/>
  <c r="C45" i="1"/>
  <c r="H45" i="1" s="1"/>
  <c r="E34" i="1"/>
  <c r="B42" i="1"/>
  <c r="B50" i="1"/>
  <c r="B52" i="1" s="1"/>
  <c r="D51" i="1"/>
  <c r="D52" i="1" s="1"/>
  <c r="D47" i="1"/>
  <c r="G35" i="1"/>
  <c r="AE21" i="1"/>
  <c r="AK21" i="1"/>
  <c r="S21" i="1"/>
  <c r="C21" i="1"/>
  <c r="E21" i="1" s="1"/>
  <c r="C35" i="1"/>
  <c r="G21" i="1"/>
  <c r="E17" i="1"/>
  <c r="E20" i="1"/>
  <c r="C47" i="1" l="1"/>
  <c r="H47" i="1" s="1"/>
  <c r="C50" i="1"/>
  <c r="H50" i="1" s="1"/>
  <c r="C51" i="1"/>
  <c r="H51" i="1" s="1"/>
  <c r="E35" i="1"/>
  <c r="C52" i="1" l="1"/>
  <c r="H52" i="1" s="1"/>
</calcChain>
</file>

<file path=xl/sharedStrings.xml><?xml version="1.0" encoding="utf-8"?>
<sst xmlns="http://schemas.openxmlformats.org/spreadsheetml/2006/main" count="130" uniqueCount="57">
  <si>
    <t>1554</t>
  </si>
  <si>
    <t>Masinate ja seadmete, sh transpordivahendite soetamine ja renoveerimine</t>
  </si>
  <si>
    <t>1555</t>
  </si>
  <si>
    <t>Info- ja kommunikatsioonitehnoloogia seadmete soetamine ja renoveerimine</t>
  </si>
  <si>
    <t>Ehitusalsed investeeringud</t>
  </si>
  <si>
    <t>1560</t>
  </si>
  <si>
    <t>5002</t>
  </si>
  <si>
    <t>Töölepinguliste töötasu</t>
  </si>
  <si>
    <t>5003</t>
  </si>
  <si>
    <t>Tegevväelaste töötasu</t>
  </si>
  <si>
    <t>5060</t>
  </si>
  <si>
    <t>Tööjõumaksud</t>
  </si>
  <si>
    <t xml:space="preserve">Eelarve </t>
  </si>
  <si>
    <t>Eelarve KOKKU</t>
  </si>
  <si>
    <t>Investeeringud (IN040008) kokku</t>
  </si>
  <si>
    <t>Muud toetused kokku</t>
  </si>
  <si>
    <t>5005;
5008;
5050;</t>
  </si>
  <si>
    <t>Muud tööjõukulud kokku</t>
  </si>
  <si>
    <t>Tööjõukulud KOKKU</t>
  </si>
  <si>
    <t>Uurimis ja arendustööd kokku</t>
  </si>
  <si>
    <t>Muud tegevuskulud kokku</t>
  </si>
  <si>
    <t xml:space="preserve"> Eelarve kasutamine kokku </t>
  </si>
  <si>
    <t>Konto</t>
  </si>
  <si>
    <t>Konto sisu</t>
  </si>
  <si>
    <t>Tegevuskulud (SE040008) kokku</t>
  </si>
  <si>
    <t>KÕIK KOKKU</t>
  </si>
  <si>
    <t>Tarkavara investeeringud</t>
  </si>
  <si>
    <t>Eelarve kasutamise % kokku</t>
  </si>
  <si>
    <t>Kasutamine Jaanuar</t>
  </si>
  <si>
    <t>KOKKU</t>
  </si>
  <si>
    <t>sh Objekti valveteenus</t>
  </si>
  <si>
    <t>sh Noorte isamaaline kasvatus </t>
  </si>
  <si>
    <t>sh Laiapindse riigikaitse ettevalmistamine ja toetamine</t>
  </si>
  <si>
    <t>sh Riigikaitseõpetuse välilaagrite läbiviimise toetamine</t>
  </si>
  <si>
    <t>sh Üksuste alalhoidmine ja väljaõpe</t>
  </si>
  <si>
    <t>sh Kaitseliit</t>
  </si>
  <si>
    <t xml:space="preserve"> sh Kaitseliit</t>
  </si>
  <si>
    <t>2024 jäägid</t>
  </si>
  <si>
    <t>2025 eelarvelised vahendid</t>
  </si>
  <si>
    <t>Kasutamine Veebruar</t>
  </si>
  <si>
    <t>Kasutamine Märts</t>
  </si>
  <si>
    <t>KOKKUVÕTE</t>
  </si>
  <si>
    <t>objekti kood SE040008</t>
  </si>
  <si>
    <t>objekti kood IN040008</t>
  </si>
  <si>
    <t>2025 vahendid</t>
  </si>
  <si>
    <t>2024 vahendid</t>
  </si>
  <si>
    <t>2024 &amp; 2025 KOKKU</t>
  </si>
  <si>
    <t>Eelarve</t>
  </si>
  <si>
    <t>Jaanuar</t>
  </si>
  <si>
    <t>Veebruar</t>
  </si>
  <si>
    <t>Märts</t>
  </si>
  <si>
    <t>Kasutamine Aprill</t>
  </si>
  <si>
    <t>Aprill</t>
  </si>
  <si>
    <t>Kaitseliidu tegevustoetuse ja sihtfinatseerimise eelarve kasutamine (mai)</t>
  </si>
  <si>
    <t>Seisuga raamatupidamistarkvarast 26.06.2025</t>
  </si>
  <si>
    <t>Kasutamine Mai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</si>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</sst>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###########"/>
    <numFmt numFmtId="165" formatCode="0.0%"/>
  </numFmts>
  <fonts count="17" x14ac:knownFonts="1">
    <font>
      <sz val="11"/>
      <color theme="1"/>
      <name val="Calibri"/>
      <family val="2"/>
      <scheme val="minor"/>
    </font>
    <font>
      <b/>
      <sz val="10"/>
      <color rgb="FF000000"/>
      <name val="Times New Roman"/>
      <family val="2"/>
    </font>
    <font>
      <sz val="11"/>
      <color theme="1"/>
      <name val="Calibri"/>
      <family val="2"/>
      <scheme val="minor"/>
    </font>
    <font>
      <b/>
      <sz val="10"/>
      <color rgb="FF000000"/>
      <name val="Times New Roman"/>
      <family val="1"/>
      <charset val="186"/>
    </font>
    <font>
      <sz val="10"/>
      <name val="Times New Roman"/>
      <family val="2"/>
    </font>
    <font>
      <b/>
      <sz val="10"/>
      <name val="Times New Roman"/>
      <family val="2"/>
    </font>
    <font>
      <sz val="11"/>
      <name val="Calibri"/>
      <family val="2"/>
      <scheme val="minor"/>
    </font>
    <font>
      <b/>
      <sz val="10"/>
      <name val="Times New Roman"/>
      <family val="1"/>
      <charset val="186"/>
    </font>
    <font>
      <b/>
      <sz val="11"/>
      <name val="Calibri"/>
      <family val="2"/>
      <scheme val="minor"/>
    </font>
    <font>
      <sz val="10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color rgb="FF000000"/>
      <name val="Times New Roman"/>
      <family val="2"/>
    </font>
    <font>
      <sz val="10"/>
      <color rgb="FF00B050"/>
      <name val="Times New Roman"/>
      <family val="2"/>
    </font>
    <font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F5F5F5"/>
        <bgColor rgb="FF000000"/>
      </patternFill>
    </fill>
    <fill>
      <patternFill patternType="solid">
        <fgColor rgb="FFEFECF4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3">
    <xf numFmtId="0" fontId="0" fillId="0" borderId="0" xfId="0"/>
    <xf numFmtId="0" fontId="6" fillId="0" borderId="0" xfId="0" applyFont="1"/>
    <xf numFmtId="3" fontId="5" fillId="4" borderId="1" xfId="0" applyNumberFormat="1" applyFont="1" applyFill="1" applyBorder="1" applyAlignment="1">
      <alignment horizontal="right" vertical="center"/>
    </xf>
    <xf numFmtId="3" fontId="5" fillId="5" borderId="1" xfId="0" applyNumberFormat="1" applyFont="1" applyFill="1" applyBorder="1" applyAlignment="1">
      <alignment horizontal="right" vertical="center"/>
    </xf>
    <xf numFmtId="3" fontId="5" fillId="5" borderId="6" xfId="0" applyNumberFormat="1" applyFont="1" applyFill="1" applyBorder="1" applyAlignment="1">
      <alignment horizontal="right" vertical="center"/>
    </xf>
    <xf numFmtId="3" fontId="5" fillId="5" borderId="7" xfId="0" applyNumberFormat="1" applyFont="1" applyFill="1" applyBorder="1" applyAlignment="1">
      <alignment horizontal="right" vertical="center"/>
    </xf>
    <xf numFmtId="4" fontId="7" fillId="2" borderId="3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wrapText="1"/>
    </xf>
    <xf numFmtId="0" fontId="4" fillId="3" borderId="6" xfId="0" applyFont="1" applyFill="1" applyBorder="1" applyAlignment="1">
      <alignment horizontal="left" vertical="center"/>
    </xf>
    <xf numFmtId="164" fontId="4" fillId="3" borderId="2" xfId="0" applyNumberFormat="1" applyFont="1" applyFill="1" applyBorder="1" applyAlignment="1">
      <alignment horizontal="left" vertical="center"/>
    </xf>
    <xf numFmtId="3" fontId="5" fillId="4" borderId="6" xfId="0" applyNumberFormat="1" applyFont="1" applyFill="1" applyBorder="1" applyAlignment="1">
      <alignment horizontal="right" vertical="center"/>
    </xf>
    <xf numFmtId="3" fontId="5" fillId="4" borderId="7" xfId="0" applyNumberFormat="1" applyFont="1" applyFill="1" applyBorder="1" applyAlignment="1">
      <alignment horizontal="right" vertical="center"/>
    </xf>
    <xf numFmtId="3" fontId="4" fillId="4" borderId="1" xfId="0" applyNumberFormat="1" applyFont="1" applyFill="1" applyBorder="1" applyAlignment="1">
      <alignment horizontal="right" vertical="center"/>
    </xf>
    <xf numFmtId="3" fontId="4" fillId="4" borderId="7" xfId="0" applyNumberFormat="1" applyFont="1" applyFill="1" applyBorder="1" applyAlignment="1">
      <alignment horizontal="right" vertical="center"/>
    </xf>
    <xf numFmtId="0" fontId="4" fillId="5" borderId="6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right" vertical="center" wrapText="1"/>
    </xf>
    <xf numFmtId="0" fontId="9" fillId="7" borderId="6" xfId="0" applyFont="1" applyFill="1" applyBorder="1" applyAlignment="1">
      <alignment horizontal="right" vertical="center" wrapText="1"/>
    </xf>
    <xf numFmtId="3" fontId="7" fillId="4" borderId="6" xfId="0" applyNumberFormat="1" applyFont="1" applyFill="1" applyBorder="1" applyAlignment="1">
      <alignment horizontal="right" vertical="center"/>
    </xf>
    <xf numFmtId="3" fontId="6" fillId="0" borderId="0" xfId="0" applyNumberFormat="1" applyFont="1"/>
    <xf numFmtId="0" fontId="8" fillId="0" borderId="0" xfId="0" applyFont="1" applyAlignment="1">
      <alignment horizontal="center" wrapText="1"/>
    </xf>
    <xf numFmtId="3" fontId="10" fillId="5" borderId="6" xfId="0" applyNumberFormat="1" applyFont="1" applyFill="1" applyBorder="1"/>
    <xf numFmtId="3" fontId="10" fillId="5" borderId="8" xfId="0" applyNumberFormat="1" applyFont="1" applyFill="1" applyBorder="1"/>
    <xf numFmtId="0" fontId="5" fillId="9" borderId="6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4" fontId="7" fillId="9" borderId="1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0" fillId="0" borderId="0" xfId="0" applyFont="1"/>
    <xf numFmtId="0" fontId="8" fillId="0" borderId="19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165" fontId="6" fillId="0" borderId="7" xfId="1" applyNumberFormat="1" applyFont="1" applyBorder="1"/>
    <xf numFmtId="165" fontId="10" fillId="5" borderId="7" xfId="1" applyNumberFormat="1" applyFont="1" applyFill="1" applyBorder="1"/>
    <xf numFmtId="165" fontId="10" fillId="5" borderId="10" xfId="1" applyNumberFormat="1" applyFont="1" applyFill="1" applyBorder="1"/>
    <xf numFmtId="0" fontId="6" fillId="10" borderId="0" xfId="0" applyFont="1" applyFill="1" applyBorder="1"/>
    <xf numFmtId="4" fontId="7" fillId="10" borderId="0" xfId="0" applyNumberFormat="1" applyFont="1" applyFill="1" applyBorder="1" applyAlignment="1">
      <alignment horizontal="center" vertical="center" wrapText="1"/>
    </xf>
    <xf numFmtId="0" fontId="5" fillId="10" borderId="0" xfId="0" applyFont="1" applyFill="1" applyBorder="1" applyAlignment="1">
      <alignment horizontal="center" vertical="center" wrapText="1"/>
    </xf>
    <xf numFmtId="3" fontId="5" fillId="10" borderId="0" xfId="0" applyNumberFormat="1" applyFont="1" applyFill="1" applyBorder="1" applyAlignment="1">
      <alignment horizontal="right" vertical="center"/>
    </xf>
    <xf numFmtId="165" fontId="5" fillId="10" borderId="0" xfId="1" applyNumberFormat="1" applyFont="1" applyFill="1" applyBorder="1" applyAlignment="1">
      <alignment horizontal="right" vertical="center"/>
    </xf>
    <xf numFmtId="165" fontId="7" fillId="10" borderId="0" xfId="1" applyNumberFormat="1" applyFont="1" applyFill="1" applyBorder="1" applyAlignment="1">
      <alignment horizontal="right" vertical="center"/>
    </xf>
    <xf numFmtId="165" fontId="10" fillId="10" borderId="0" xfId="1" applyNumberFormat="1" applyFont="1" applyFill="1" applyBorder="1"/>
    <xf numFmtId="164" fontId="1" fillId="10" borderId="0" xfId="0" applyNumberFormat="1" applyFont="1" applyFill="1" applyBorder="1" applyAlignment="1">
      <alignment horizontal="center" vertical="center" wrapText="1"/>
    </xf>
    <xf numFmtId="165" fontId="6" fillId="10" borderId="0" xfId="1" applyNumberFormat="1" applyFont="1" applyFill="1" applyBorder="1"/>
    <xf numFmtId="165" fontId="5" fillId="5" borderId="7" xfId="1" applyNumberFormat="1" applyFont="1" applyFill="1" applyBorder="1" applyAlignment="1">
      <alignment horizontal="right" vertical="center"/>
    </xf>
    <xf numFmtId="165" fontId="5" fillId="4" borderId="7" xfId="1" applyNumberFormat="1" applyFont="1" applyFill="1" applyBorder="1" applyAlignment="1">
      <alignment horizontal="right" vertical="center"/>
    </xf>
    <xf numFmtId="0" fontId="11" fillId="0" borderId="0" xfId="0" applyFont="1"/>
    <xf numFmtId="0" fontId="12" fillId="0" borderId="0" xfId="0" applyFont="1"/>
    <xf numFmtId="3" fontId="6" fillId="0" borderId="1" xfId="0" applyNumberFormat="1" applyFont="1" applyBorder="1"/>
    <xf numFmtId="3" fontId="4" fillId="4" borderId="1" xfId="0" applyNumberFormat="1" applyFont="1" applyFill="1" applyBorder="1" applyAlignment="1">
      <alignment horizontal="right"/>
    </xf>
    <xf numFmtId="3" fontId="5" fillId="5" borderId="1" xfId="0" applyNumberFormat="1" applyFont="1" applyFill="1" applyBorder="1" applyAlignment="1">
      <alignment horizontal="right"/>
    </xf>
    <xf numFmtId="3" fontId="4" fillId="5" borderId="1" xfId="0" applyNumberFormat="1" applyFont="1" applyFill="1" applyBorder="1" applyAlignment="1">
      <alignment horizontal="right"/>
    </xf>
    <xf numFmtId="3" fontId="5" fillId="4" borderId="1" xfId="0" applyNumberFormat="1" applyFont="1" applyFill="1" applyBorder="1" applyAlignment="1">
      <alignment horizontal="right"/>
    </xf>
    <xf numFmtId="3" fontId="7" fillId="4" borderId="1" xfId="0" applyNumberFormat="1" applyFont="1" applyFill="1" applyBorder="1" applyAlignment="1">
      <alignment horizontal="right"/>
    </xf>
    <xf numFmtId="3" fontId="4" fillId="4" borderId="6" xfId="0" applyNumberFormat="1" applyFont="1" applyFill="1" applyBorder="1" applyAlignment="1">
      <alignment horizontal="right"/>
    </xf>
    <xf numFmtId="3" fontId="5" fillId="5" borderId="6" xfId="0" applyNumberFormat="1" applyFont="1" applyFill="1" applyBorder="1" applyAlignment="1">
      <alignment horizontal="right"/>
    </xf>
    <xf numFmtId="3" fontId="10" fillId="5" borderId="7" xfId="0" applyNumberFormat="1" applyFont="1" applyFill="1" applyBorder="1" applyAlignment="1">
      <alignment horizontal="right"/>
    </xf>
    <xf numFmtId="3" fontId="4" fillId="5" borderId="6" xfId="0" applyNumberFormat="1" applyFont="1" applyFill="1" applyBorder="1" applyAlignment="1">
      <alignment horizontal="right"/>
    </xf>
    <xf numFmtId="3" fontId="5" fillId="4" borderId="6" xfId="0" applyNumberFormat="1" applyFont="1" applyFill="1" applyBorder="1" applyAlignment="1">
      <alignment horizontal="right"/>
    </xf>
    <xf numFmtId="3" fontId="7" fillId="4" borderId="6" xfId="0" applyNumberFormat="1" applyFont="1" applyFill="1" applyBorder="1" applyAlignment="1">
      <alignment horizontal="right"/>
    </xf>
    <xf numFmtId="3" fontId="10" fillId="5" borderId="6" xfId="0" applyNumberFormat="1" applyFont="1" applyFill="1" applyBorder="1" applyAlignment="1">
      <alignment horizontal="right"/>
    </xf>
    <xf numFmtId="3" fontId="10" fillId="5" borderId="8" xfId="0" applyNumberFormat="1" applyFont="1" applyFill="1" applyBorder="1" applyAlignment="1">
      <alignment horizontal="right"/>
    </xf>
    <xf numFmtId="3" fontId="4" fillId="4" borderId="2" xfId="0" applyNumberFormat="1" applyFont="1" applyFill="1" applyBorder="1" applyAlignment="1">
      <alignment horizontal="right"/>
    </xf>
    <xf numFmtId="3" fontId="5" fillId="5" borderId="2" xfId="0" applyNumberFormat="1" applyFont="1" applyFill="1" applyBorder="1" applyAlignment="1">
      <alignment horizontal="right"/>
    </xf>
    <xf numFmtId="3" fontId="4" fillId="5" borderId="2" xfId="0" applyNumberFormat="1" applyFont="1" applyFill="1" applyBorder="1" applyAlignment="1">
      <alignment horizontal="right"/>
    </xf>
    <xf numFmtId="3" fontId="5" fillId="4" borderId="2" xfId="0" applyNumberFormat="1" applyFont="1" applyFill="1" applyBorder="1" applyAlignment="1">
      <alignment horizontal="right"/>
    </xf>
    <xf numFmtId="3" fontId="7" fillId="4" borderId="2" xfId="0" applyNumberFormat="1" applyFont="1" applyFill="1" applyBorder="1" applyAlignment="1">
      <alignment horizontal="right"/>
    </xf>
    <xf numFmtId="3" fontId="4" fillId="4" borderId="7" xfId="0" applyNumberFormat="1" applyFont="1" applyFill="1" applyBorder="1" applyAlignment="1">
      <alignment horizontal="right"/>
    </xf>
    <xf numFmtId="3" fontId="5" fillId="5" borderId="7" xfId="0" applyNumberFormat="1" applyFont="1" applyFill="1" applyBorder="1" applyAlignment="1">
      <alignment horizontal="right"/>
    </xf>
    <xf numFmtId="3" fontId="4" fillId="5" borderId="7" xfId="0" applyNumberFormat="1" applyFont="1" applyFill="1" applyBorder="1" applyAlignment="1">
      <alignment horizontal="right"/>
    </xf>
    <xf numFmtId="3" fontId="5" fillId="4" borderId="7" xfId="0" applyNumberFormat="1" applyFont="1" applyFill="1" applyBorder="1" applyAlignment="1">
      <alignment horizontal="right"/>
    </xf>
    <xf numFmtId="3" fontId="7" fillId="4" borderId="7" xfId="0" applyNumberFormat="1" applyFont="1" applyFill="1" applyBorder="1" applyAlignment="1">
      <alignment horizontal="right"/>
    </xf>
    <xf numFmtId="3" fontId="10" fillId="5" borderId="1" xfId="0" applyNumberFormat="1" applyFont="1" applyFill="1" applyBorder="1" applyAlignment="1">
      <alignment horizontal="right"/>
    </xf>
    <xf numFmtId="3" fontId="10" fillId="5" borderId="9" xfId="0" applyNumberFormat="1" applyFont="1" applyFill="1" applyBorder="1" applyAlignment="1">
      <alignment horizontal="right"/>
    </xf>
    <xf numFmtId="3" fontId="10" fillId="5" borderId="10" xfId="0" applyNumberFormat="1" applyFont="1" applyFill="1" applyBorder="1" applyAlignment="1">
      <alignment horizontal="right"/>
    </xf>
    <xf numFmtId="3" fontId="10" fillId="5" borderId="2" xfId="0" applyNumberFormat="1" applyFont="1" applyFill="1" applyBorder="1" applyAlignment="1">
      <alignment horizontal="right"/>
    </xf>
    <xf numFmtId="3" fontId="10" fillId="5" borderId="12" xfId="0" applyNumberFormat="1" applyFont="1" applyFill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3" fontId="5" fillId="5" borderId="20" xfId="0" applyNumberFormat="1" applyFont="1" applyFill="1" applyBorder="1" applyAlignment="1">
      <alignment horizontal="right" vertical="center"/>
    </xf>
    <xf numFmtId="3" fontId="4" fillId="4" borderId="20" xfId="0" applyNumberFormat="1" applyFont="1" applyFill="1" applyBorder="1" applyAlignment="1">
      <alignment horizontal="right" vertical="center"/>
    </xf>
    <xf numFmtId="3" fontId="5" fillId="4" borderId="20" xfId="0" applyNumberFormat="1" applyFont="1" applyFill="1" applyBorder="1" applyAlignment="1">
      <alignment horizontal="right" vertical="center"/>
    </xf>
    <xf numFmtId="164" fontId="13" fillId="3" borderId="0" xfId="0" applyNumberFormat="1" applyFont="1" applyFill="1" applyBorder="1" applyAlignment="1">
      <alignment horizontal="left" vertical="center"/>
    </xf>
    <xf numFmtId="0" fontId="6" fillId="0" borderId="0" xfId="0" applyFont="1" applyBorder="1"/>
    <xf numFmtId="0" fontId="13" fillId="3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left" vertical="center"/>
    </xf>
    <xf numFmtId="3" fontId="13" fillId="4" borderId="0" xfId="0" applyNumberFormat="1" applyFont="1" applyFill="1" applyBorder="1" applyAlignment="1">
      <alignment horizontal="right" vertical="center"/>
    </xf>
    <xf numFmtId="3" fontId="14" fillId="4" borderId="0" xfId="0" applyNumberFormat="1" applyFont="1" applyFill="1" applyBorder="1" applyAlignment="1">
      <alignment horizontal="right" vertical="center"/>
    </xf>
    <xf numFmtId="3" fontId="5" fillId="10" borderId="1" xfId="0" applyNumberFormat="1" applyFont="1" applyFill="1" applyBorder="1" applyAlignment="1">
      <alignment horizontal="right" vertical="center"/>
    </xf>
    <xf numFmtId="0" fontId="15" fillId="0" borderId="0" xfId="0" applyFont="1"/>
    <xf numFmtId="0" fontId="14" fillId="4" borderId="0" xfId="0" applyFont="1" applyFill="1" applyBorder="1" applyAlignment="1">
      <alignment horizontal="left" vertical="center"/>
    </xf>
    <xf numFmtId="0" fontId="0" fillId="0" borderId="0" xfId="0" applyBorder="1"/>
    <xf numFmtId="0" fontId="15" fillId="0" borderId="0" xfId="0" applyFont="1" applyBorder="1"/>
    <xf numFmtId="0" fontId="10" fillId="0" borderId="1" xfId="0" applyFont="1" applyBorder="1"/>
    <xf numFmtId="0" fontId="6" fillId="0" borderId="1" xfId="0" applyFont="1" applyBorder="1"/>
    <xf numFmtId="0" fontId="10" fillId="0" borderId="0" xfId="0" applyFont="1" applyAlignment="1">
      <alignment horizontal="center"/>
    </xf>
    <xf numFmtId="3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0" fontId="10" fillId="11" borderId="1" xfId="0" applyFont="1" applyFill="1" applyBorder="1"/>
    <xf numFmtId="0" fontId="10" fillId="11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 vertical="center"/>
    </xf>
    <xf numFmtId="3" fontId="10" fillId="10" borderId="1" xfId="0" applyNumberFormat="1" applyFont="1" applyFill="1" applyBorder="1"/>
    <xf numFmtId="3" fontId="1" fillId="10" borderId="1" xfId="0" applyNumberFormat="1" applyFont="1" applyFill="1" applyBorder="1" applyAlignment="1">
      <alignment horizontal="right" vertical="center"/>
    </xf>
    <xf numFmtId="0" fontId="6" fillId="10" borderId="1" xfId="0" applyFont="1" applyFill="1" applyBorder="1"/>
    <xf numFmtId="3" fontId="6" fillId="10" borderId="1" xfId="0" applyNumberFormat="1" applyFont="1" applyFill="1" applyBorder="1"/>
    <xf numFmtId="3" fontId="0" fillId="10" borderId="1" xfId="0" applyNumberFormat="1" applyFont="1" applyFill="1" applyBorder="1"/>
    <xf numFmtId="3" fontId="4" fillId="4" borderId="20" xfId="0" applyNumberFormat="1" applyFont="1" applyFill="1" applyBorder="1" applyAlignment="1">
      <alignment horizontal="right"/>
    </xf>
    <xf numFmtId="3" fontId="5" fillId="5" borderId="20" xfId="0" applyNumberFormat="1" applyFont="1" applyFill="1" applyBorder="1" applyAlignment="1">
      <alignment horizontal="right"/>
    </xf>
    <xf numFmtId="3" fontId="4" fillId="5" borderId="20" xfId="0" applyNumberFormat="1" applyFont="1" applyFill="1" applyBorder="1" applyAlignment="1">
      <alignment horizontal="right"/>
    </xf>
    <xf numFmtId="3" fontId="5" fillId="4" borderId="20" xfId="0" applyNumberFormat="1" applyFont="1" applyFill="1" applyBorder="1" applyAlignment="1">
      <alignment horizontal="right"/>
    </xf>
    <xf numFmtId="3" fontId="7" fillId="4" borderId="20" xfId="0" applyNumberFormat="1" applyFont="1" applyFill="1" applyBorder="1" applyAlignment="1">
      <alignment horizontal="right"/>
    </xf>
    <xf numFmtId="3" fontId="10" fillId="5" borderId="20" xfId="0" applyNumberFormat="1" applyFont="1" applyFill="1" applyBorder="1" applyAlignment="1">
      <alignment horizontal="right"/>
    </xf>
    <xf numFmtId="3" fontId="10" fillId="5" borderId="23" xfId="0" applyNumberFormat="1" applyFont="1" applyFill="1" applyBorder="1" applyAlignment="1">
      <alignment horizontal="right"/>
    </xf>
    <xf numFmtId="3" fontId="5" fillId="9" borderId="4" xfId="0" applyNumberFormat="1" applyFont="1" applyFill="1" applyBorder="1" applyAlignment="1">
      <alignment horizontal="center" wrapText="1"/>
    </xf>
    <xf numFmtId="3" fontId="5" fillId="9" borderId="5" xfId="0" applyNumberFormat="1" applyFont="1" applyFill="1" applyBorder="1" applyAlignment="1">
      <alignment horizontal="center" wrapText="1"/>
    </xf>
    <xf numFmtId="0" fontId="5" fillId="9" borderId="3" xfId="0" applyFont="1" applyFill="1" applyBorder="1" applyAlignment="1">
      <alignment horizontal="center" vertical="center" wrapText="1"/>
    </xf>
    <xf numFmtId="0" fontId="5" fillId="9" borderId="4" xfId="0" applyFont="1" applyFill="1" applyBorder="1" applyAlignment="1">
      <alignment horizontal="center" vertical="center" wrapText="1"/>
    </xf>
    <xf numFmtId="0" fontId="1" fillId="9" borderId="13" xfId="0" applyFont="1" applyFill="1" applyBorder="1" applyAlignment="1">
      <alignment horizontal="left" vertical="center" wrapText="1"/>
    </xf>
    <xf numFmtId="0" fontId="5" fillId="9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9" fillId="7" borderId="14" xfId="0" applyFont="1" applyFill="1" applyBorder="1" applyAlignment="1">
      <alignment horizontal="right" vertical="center" wrapText="1"/>
    </xf>
    <xf numFmtId="0" fontId="10" fillId="5" borderId="14" xfId="0" applyFont="1" applyFill="1" applyBorder="1"/>
    <xf numFmtId="0" fontId="10" fillId="5" borderId="15" xfId="0" applyFont="1" applyFill="1" applyBorder="1"/>
    <xf numFmtId="164" fontId="4" fillId="3" borderId="14" xfId="0" applyNumberFormat="1" applyFont="1" applyFill="1" applyBorder="1" applyAlignment="1">
      <alignment horizontal="left" vertical="center"/>
    </xf>
    <xf numFmtId="0" fontId="7" fillId="6" borderId="14" xfId="0" applyFont="1" applyFill="1" applyBorder="1" applyAlignment="1">
      <alignment horizontal="right" vertical="center" wrapText="1"/>
    </xf>
    <xf numFmtId="0" fontId="10" fillId="5" borderId="14" xfId="0" applyFont="1" applyFill="1" applyBorder="1" applyAlignment="1">
      <alignment horizontal="right"/>
    </xf>
    <xf numFmtId="0" fontId="10" fillId="5" borderId="15" xfId="0" applyFont="1" applyFill="1" applyBorder="1" applyAlignment="1">
      <alignment horizontal="right"/>
    </xf>
    <xf numFmtId="3" fontId="5" fillId="5" borderId="9" xfId="0" applyNumberFormat="1" applyFont="1" applyFill="1" applyBorder="1" applyAlignment="1">
      <alignment horizontal="right" vertical="center"/>
    </xf>
    <xf numFmtId="0" fontId="5" fillId="9" borderId="5" xfId="0" applyFont="1" applyFill="1" applyBorder="1" applyAlignment="1">
      <alignment horizontal="center" vertical="center" wrapText="1"/>
    </xf>
    <xf numFmtId="165" fontId="7" fillId="4" borderId="7" xfId="1" applyNumberFormat="1" applyFont="1" applyFill="1" applyBorder="1" applyAlignment="1">
      <alignment horizontal="right" vertical="center"/>
    </xf>
    <xf numFmtId="3" fontId="13" fillId="3" borderId="0" xfId="0" applyNumberFormat="1" applyFont="1" applyFill="1" applyBorder="1" applyAlignment="1">
      <alignment horizontal="left" vertical="center"/>
    </xf>
    <xf numFmtId="0" fontId="7" fillId="8" borderId="16" xfId="0" applyFont="1" applyFill="1" applyBorder="1" applyAlignment="1">
      <alignment horizontal="right" vertical="center" wrapText="1"/>
    </xf>
    <xf numFmtId="0" fontId="7" fillId="8" borderId="18" xfId="0" applyFont="1" applyFill="1" applyBorder="1" applyAlignment="1">
      <alignment horizontal="right" vertical="center" wrapText="1"/>
    </xf>
    <xf numFmtId="0" fontId="3" fillId="6" borderId="14" xfId="0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horizontal="right" vertical="center" wrapText="1"/>
    </xf>
    <xf numFmtId="0" fontId="3" fillId="6" borderId="15" xfId="0" applyFont="1" applyFill="1" applyBorder="1" applyAlignment="1">
      <alignment horizontal="right" vertical="center" wrapText="1"/>
    </xf>
    <xf numFmtId="0" fontId="3" fillId="6" borderId="21" xfId="0" applyFont="1" applyFill="1" applyBorder="1" applyAlignment="1">
      <alignment horizontal="right" vertical="center" wrapText="1"/>
    </xf>
    <xf numFmtId="4" fontId="7" fillId="9" borderId="24" xfId="0" applyNumberFormat="1" applyFont="1" applyFill="1" applyBorder="1" applyAlignment="1">
      <alignment horizontal="center" vertical="center" wrapText="1"/>
    </xf>
    <xf numFmtId="4" fontId="7" fillId="9" borderId="22" xfId="0" applyNumberFormat="1" applyFont="1" applyFill="1" applyBorder="1" applyAlignment="1">
      <alignment horizontal="center" vertical="center" wrapText="1"/>
    </xf>
    <xf numFmtId="4" fontId="7" fillId="9" borderId="25" xfId="0" applyNumberFormat="1" applyFont="1" applyFill="1" applyBorder="1" applyAlignment="1">
      <alignment horizontal="center" vertical="center" wrapText="1"/>
    </xf>
    <xf numFmtId="164" fontId="7" fillId="3" borderId="14" xfId="0" applyNumberFormat="1" applyFont="1" applyFill="1" applyBorder="1" applyAlignment="1">
      <alignment horizontal="right" vertical="center"/>
    </xf>
    <xf numFmtId="164" fontId="7" fillId="3" borderId="17" xfId="0" applyNumberFormat="1" applyFont="1" applyFill="1" applyBorder="1" applyAlignment="1">
      <alignment horizontal="right" vertical="center"/>
    </xf>
    <xf numFmtId="0" fontId="7" fillId="8" borderId="14" xfId="0" applyFont="1" applyFill="1" applyBorder="1" applyAlignment="1">
      <alignment horizontal="right" vertical="center" wrapText="1"/>
    </xf>
    <xf numFmtId="0" fontId="7" fillId="8" borderId="17" xfId="0" applyFont="1" applyFill="1" applyBorder="1" applyAlignment="1">
      <alignment horizontal="right" vertical="center" wrapText="1"/>
    </xf>
    <xf numFmtId="164" fontId="1" fillId="9" borderId="3" xfId="0" applyNumberFormat="1" applyFont="1" applyFill="1" applyBorder="1" applyAlignment="1">
      <alignment horizontal="center" vertical="center" wrapText="1"/>
    </xf>
    <xf numFmtId="164" fontId="1" fillId="9" borderId="4" xfId="0" applyNumberFormat="1" applyFont="1" applyFill="1" applyBorder="1" applyAlignment="1">
      <alignment horizontal="center" vertical="center" wrapText="1"/>
    </xf>
    <xf numFmtId="164" fontId="1" fillId="9" borderId="5" xfId="0" applyNumberFormat="1" applyFont="1" applyFill="1" applyBorder="1" applyAlignment="1">
      <alignment horizontal="center" vertical="center" wrapText="1"/>
    </xf>
    <xf numFmtId="3" fontId="5" fillId="9" borderId="1" xfId="0" applyNumberFormat="1" applyFont="1" applyFill="1" applyBorder="1" applyAlignment="1">
      <alignment horizontal="center" wrapText="1"/>
    </xf>
    <xf numFmtId="3" fontId="5" fillId="9" borderId="3" xfId="0" applyNumberFormat="1" applyFont="1" applyFill="1" applyBorder="1" applyAlignment="1">
      <alignment horizontal="center" wrapText="1"/>
    </xf>
    <xf numFmtId="4" fontId="7" fillId="9" borderId="3" xfId="0" applyNumberFormat="1" applyFont="1" applyFill="1" applyBorder="1" applyAlignment="1">
      <alignment horizontal="center" vertical="center" wrapText="1"/>
    </xf>
    <xf numFmtId="4" fontId="7" fillId="9" borderId="4" xfId="0" applyNumberFormat="1" applyFont="1" applyFill="1" applyBorder="1" applyAlignment="1">
      <alignment horizontal="center" vertical="center" wrapText="1"/>
    </xf>
    <xf numFmtId="4" fontId="7" fillId="9" borderId="5" xfId="0" applyNumberFormat="1" applyFont="1" applyFill="1" applyBorder="1" applyAlignment="1">
      <alignment horizontal="center" vertical="center" wrapText="1"/>
    </xf>
    <xf numFmtId="3" fontId="5" fillId="9" borderId="6" xfId="0" applyNumberFormat="1" applyFont="1" applyFill="1" applyBorder="1" applyAlignment="1">
      <alignment horizontal="center" wrapText="1"/>
    </xf>
    <xf numFmtId="3" fontId="5" fillId="9" borderId="7" xfId="0" applyNumberFormat="1" applyFont="1" applyFill="1" applyBorder="1" applyAlignment="1">
      <alignment horizontal="center" wrapText="1"/>
    </xf>
    <xf numFmtId="4" fontId="7" fillId="9" borderId="26" xfId="0" applyNumberFormat="1" applyFont="1" applyFill="1" applyBorder="1" applyAlignment="1">
      <alignment horizontal="center" vertical="center" wrapText="1"/>
    </xf>
    <xf numFmtId="3" fontId="5" fillId="9" borderId="20" xfId="0" applyNumberFormat="1" applyFont="1" applyFill="1" applyBorder="1" applyAlignment="1">
      <alignment horizontal="center" wrapText="1"/>
    </xf>
    <xf numFmtId="4" fontId="7" fillId="9" borderId="11" xfId="0" applyNumberFormat="1" applyFont="1" applyFill="1" applyBorder="1" applyAlignment="1">
      <alignment horizontal="center" vertical="center" wrapText="1"/>
    </xf>
    <xf numFmtId="3" fontId="5" fillId="9" borderId="2" xfId="0" applyNumberFormat="1" applyFont="1" applyFill="1" applyBorder="1" applyAlignment="1">
      <alignment horizontal="center" wrapText="1"/>
    </xf>
    <xf numFmtId="3" fontId="6" fillId="0" borderId="7" xfId="0" applyNumberFormat="1" applyFont="1" applyBorder="1"/>
    <xf numFmtId="3" fontId="6" fillId="5" borderId="1" xfId="0" applyNumberFormat="1" applyFont="1" applyFill="1" applyBorder="1"/>
    <xf numFmtId="3" fontId="6" fillId="5" borderId="7" xfId="0" applyNumberFormat="1" applyFont="1" applyFill="1" applyBorder="1"/>
    <xf numFmtId="3" fontId="6" fillId="10" borderId="0" xfId="0" applyNumberFormat="1" applyFont="1" applyFill="1" applyBorder="1"/>
    <xf numFmtId="0" fontId="5" fillId="9" borderId="2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20" xfId="0" applyFont="1" applyFill="1" applyBorder="1" applyAlignment="1">
      <alignment horizontal="right" vertical="center"/>
    </xf>
    <xf numFmtId="3" fontId="0" fillId="0" borderId="1" xfId="0" applyNumberForma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16" fillId="5" borderId="1" xfId="0" applyNumberFormat="1" applyFont="1" applyFill="1" applyBorder="1" applyAlignment="1">
      <alignment horizontal="right"/>
    </xf>
    <xf numFmtId="3" fontId="16" fillId="5" borderId="7" xfId="0" applyNumberFormat="1" applyFont="1" applyFill="1" applyBorder="1" applyAlignment="1">
      <alignment horizontal="right"/>
    </xf>
    <xf numFmtId="164" fontId="1" fillId="9" borderId="13" xfId="0" applyNumberFormat="1" applyFont="1" applyFill="1" applyBorder="1" applyAlignment="1">
      <alignment horizontal="center" vertical="center" wrapText="1"/>
    </xf>
    <xf numFmtId="164" fontId="1" fillId="9" borderId="27" xfId="0" applyNumberFormat="1" applyFont="1" applyFill="1" applyBorder="1" applyAlignment="1">
      <alignment horizontal="center" vertical="center" wrapText="1"/>
    </xf>
    <xf numFmtId="164" fontId="1" fillId="9" borderId="28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8"/>
  <sheetViews>
    <sheetView tabSelected="1" topLeftCell="Y1" workbookViewId="0">
      <selection activeCell="B54" sqref="B54"/>
    </sheetView>
  </sheetViews>
  <sheetFormatPr defaultColWidth="9.109375" defaultRowHeight="14.4" x14ac:dyDescent="0.3"/>
  <cols>
    <col min="1" max="1" width="21.5546875" style="1" customWidth="1"/>
    <col min="2" max="2" width="60.109375" style="1" bestFit="1" customWidth="1"/>
    <col min="3" max="3" width="13.6640625" style="1" bestFit="1" customWidth="1"/>
    <col min="4" max="4" width="16.88671875" style="1" bestFit="1" customWidth="1"/>
    <col min="5" max="5" width="16.88671875" style="1" customWidth="1"/>
    <col min="6" max="6" width="13.44140625" style="33" customWidth="1"/>
    <col min="7" max="38" width="11.109375" style="1" customWidth="1"/>
    <col min="39" max="39" width="12.33203125" style="1" customWidth="1"/>
    <col min="40" max="40" width="11.109375" style="1" customWidth="1"/>
    <col min="41" max="41" width="11.33203125" style="1" customWidth="1"/>
    <col min="42" max="42" width="11.109375" style="1" customWidth="1"/>
    <col min="43" max="16384" width="9.109375" style="1"/>
  </cols>
  <sheetData>
    <row r="1" spans="1:42" x14ac:dyDescent="0.3">
      <c r="A1" s="44" t="s">
        <v>53</v>
      </c>
    </row>
    <row r="2" spans="1:42" ht="12" customHeight="1" x14ac:dyDescent="0.3">
      <c r="A2" s="45" t="s">
        <v>54</v>
      </c>
    </row>
    <row r="3" spans="1:42" x14ac:dyDescent="0.3">
      <c r="A3" s="45"/>
    </row>
    <row r="4" spans="1:42" ht="15" thickBot="1" x14ac:dyDescent="0.35">
      <c r="A4" s="44" t="s">
        <v>38</v>
      </c>
    </row>
    <row r="5" spans="1:42" s="7" customFormat="1" ht="63.75" customHeight="1" thickBot="1" x14ac:dyDescent="0.35">
      <c r="A5" s="6"/>
      <c r="B5" s="25"/>
      <c r="C5" s="136" t="s">
        <v>29</v>
      </c>
      <c r="D5" s="137"/>
      <c r="E5" s="138"/>
      <c r="F5" s="34"/>
      <c r="G5" s="148" t="s">
        <v>30</v>
      </c>
      <c r="H5" s="149"/>
      <c r="I5" s="149"/>
      <c r="J5" s="149"/>
      <c r="K5" s="149"/>
      <c r="L5" s="150"/>
      <c r="M5" s="148" t="s">
        <v>31</v>
      </c>
      <c r="N5" s="149"/>
      <c r="O5" s="149"/>
      <c r="P5" s="149"/>
      <c r="Q5" s="149"/>
      <c r="R5" s="150"/>
      <c r="S5" s="148" t="s">
        <v>32</v>
      </c>
      <c r="T5" s="149"/>
      <c r="U5" s="149"/>
      <c r="V5" s="149"/>
      <c r="W5" s="149"/>
      <c r="X5" s="150"/>
      <c r="Y5" s="153" t="s">
        <v>33</v>
      </c>
      <c r="Z5" s="149"/>
      <c r="AA5" s="149"/>
      <c r="AB5" s="149"/>
      <c r="AC5" s="149"/>
      <c r="AD5" s="155"/>
      <c r="AE5" s="136" t="s">
        <v>34</v>
      </c>
      <c r="AF5" s="137"/>
      <c r="AG5" s="137"/>
      <c r="AH5" s="137"/>
      <c r="AI5" s="137"/>
      <c r="AJ5" s="138"/>
      <c r="AK5" s="136" t="s">
        <v>35</v>
      </c>
      <c r="AL5" s="137"/>
      <c r="AM5" s="137"/>
      <c r="AN5" s="137"/>
      <c r="AO5" s="137"/>
      <c r="AP5" s="138"/>
    </row>
    <row r="6" spans="1:42" s="19" customFormat="1" ht="39.6" x14ac:dyDescent="0.3">
      <c r="A6" s="28"/>
      <c r="B6" s="29"/>
      <c r="C6" s="113" t="s">
        <v>13</v>
      </c>
      <c r="D6" s="114" t="s">
        <v>21</v>
      </c>
      <c r="E6" s="127" t="s">
        <v>27</v>
      </c>
      <c r="F6" s="35"/>
      <c r="G6" s="151" t="s">
        <v>12</v>
      </c>
      <c r="H6" s="146" t="s">
        <v>28</v>
      </c>
      <c r="I6" s="146" t="s">
        <v>39</v>
      </c>
      <c r="J6" s="146" t="s">
        <v>40</v>
      </c>
      <c r="K6" s="146" t="s">
        <v>51</v>
      </c>
      <c r="L6" s="152" t="s">
        <v>55</v>
      </c>
      <c r="M6" s="151" t="s">
        <v>12</v>
      </c>
      <c r="N6" s="146" t="s">
        <v>28</v>
      </c>
      <c r="O6" s="146" t="s">
        <v>39</v>
      </c>
      <c r="P6" s="146" t="s">
        <v>40</v>
      </c>
      <c r="Q6" s="146" t="s">
        <v>51</v>
      </c>
      <c r="R6" s="152" t="s">
        <v>55</v>
      </c>
      <c r="S6" s="151" t="s">
        <v>12</v>
      </c>
      <c r="T6" s="146" t="s">
        <v>28</v>
      </c>
      <c r="U6" s="146" t="s">
        <v>39</v>
      </c>
      <c r="V6" s="146" t="s">
        <v>40</v>
      </c>
      <c r="W6" s="146" t="s">
        <v>51</v>
      </c>
      <c r="X6" s="152" t="s">
        <v>55</v>
      </c>
      <c r="Y6" s="154" t="s">
        <v>12</v>
      </c>
      <c r="Z6" s="146" t="s">
        <v>28</v>
      </c>
      <c r="AA6" s="146" t="s">
        <v>39</v>
      </c>
      <c r="AB6" s="146" t="s">
        <v>40</v>
      </c>
      <c r="AC6" s="146" t="s">
        <v>51</v>
      </c>
      <c r="AD6" s="156" t="s">
        <v>55</v>
      </c>
      <c r="AE6" s="147" t="s">
        <v>12</v>
      </c>
      <c r="AF6" s="111" t="s">
        <v>28</v>
      </c>
      <c r="AG6" s="111" t="s">
        <v>39</v>
      </c>
      <c r="AH6" s="111" t="s">
        <v>40</v>
      </c>
      <c r="AI6" s="111" t="s">
        <v>51</v>
      </c>
      <c r="AJ6" s="112" t="s">
        <v>55</v>
      </c>
      <c r="AK6" s="147" t="s">
        <v>12</v>
      </c>
      <c r="AL6" s="111" t="s">
        <v>28</v>
      </c>
      <c r="AM6" s="111" t="s">
        <v>39</v>
      </c>
      <c r="AN6" s="111" t="s">
        <v>40</v>
      </c>
      <c r="AO6" s="111" t="s">
        <v>51</v>
      </c>
      <c r="AP6" s="112" t="s">
        <v>55</v>
      </c>
    </row>
    <row r="7" spans="1:42" ht="15.45" customHeight="1" x14ac:dyDescent="0.3">
      <c r="A7" s="8" t="s">
        <v>0</v>
      </c>
      <c r="B7" s="9" t="s">
        <v>1</v>
      </c>
      <c r="C7" s="10">
        <v>274260</v>
      </c>
      <c r="D7" s="2">
        <f>+H7+I7+N7+O7+T7+U7+Z7+AA7+AF7+AG7+AL7+AM7+J7+P7+V7+AB7+AH7+AN7+K7+Q7+W7+AC7+AI7+AO7+L7+R7+X7+AD7+AJ7+AP7</f>
        <v>24990</v>
      </c>
      <c r="E7" s="11">
        <f>D7/C7</f>
        <v>9.1117917304747317E-2</v>
      </c>
      <c r="F7" s="36"/>
      <c r="G7" s="52"/>
      <c r="H7" s="47">
        <v>0</v>
      </c>
      <c r="I7" s="47">
        <v>0</v>
      </c>
      <c r="J7" s="47">
        <v>0</v>
      </c>
      <c r="K7" s="47">
        <v>0</v>
      </c>
      <c r="L7" s="65">
        <v>0</v>
      </c>
      <c r="M7" s="52"/>
      <c r="N7" s="47">
        <v>0</v>
      </c>
      <c r="O7" s="47">
        <v>0</v>
      </c>
      <c r="P7" s="47">
        <v>0</v>
      </c>
      <c r="Q7" s="47">
        <v>0</v>
      </c>
      <c r="R7" s="65">
        <v>0</v>
      </c>
      <c r="S7" s="52"/>
      <c r="T7" s="47">
        <v>0</v>
      </c>
      <c r="U7" s="47">
        <v>0</v>
      </c>
      <c r="V7" s="47">
        <v>0</v>
      </c>
      <c r="W7" s="47">
        <v>0</v>
      </c>
      <c r="X7" s="65">
        <v>0</v>
      </c>
      <c r="Y7" s="104"/>
      <c r="Z7" s="47">
        <v>0</v>
      </c>
      <c r="AA7" s="47">
        <v>0</v>
      </c>
      <c r="AB7" s="47">
        <v>0</v>
      </c>
      <c r="AC7" s="47">
        <v>0</v>
      </c>
      <c r="AD7" s="60">
        <v>0</v>
      </c>
      <c r="AE7" s="52"/>
      <c r="AF7" s="47">
        <v>0</v>
      </c>
      <c r="AG7" s="47">
        <v>0</v>
      </c>
      <c r="AH7" s="47">
        <v>0</v>
      </c>
      <c r="AI7" s="47">
        <v>0</v>
      </c>
      <c r="AJ7" s="65">
        <v>0</v>
      </c>
      <c r="AK7" s="52">
        <v>274260</v>
      </c>
      <c r="AL7" s="47">
        <v>0</v>
      </c>
      <c r="AM7" s="75">
        <v>0</v>
      </c>
      <c r="AN7" s="47">
        <v>0</v>
      </c>
      <c r="AO7" s="46">
        <v>24990</v>
      </c>
      <c r="AP7" s="157">
        <v>0</v>
      </c>
    </row>
    <row r="8" spans="1:42" ht="15.45" customHeight="1" x14ac:dyDescent="0.3">
      <c r="A8" s="8" t="s">
        <v>2</v>
      </c>
      <c r="B8" s="9" t="s">
        <v>3</v>
      </c>
      <c r="C8" s="10">
        <v>99999.999999999985</v>
      </c>
      <c r="D8" s="2">
        <f>+H8+I8+N8+O8+T8+U8+Z8+AA8+AF8+AG8+AL8+AM8+J8+P8+V8+AB8+AH8+AN8+K8+Q8+W8+AC8+AI8+AO8+L8+R8+X8+AD8+AJ8+AP8</f>
        <v>205955.52</v>
      </c>
      <c r="E8" s="43">
        <f t="shared" ref="E8:E21" si="0">D8/C8</f>
        <v>2.0595552000000001</v>
      </c>
      <c r="F8" s="37"/>
      <c r="G8" s="52"/>
      <c r="H8" s="47">
        <v>0</v>
      </c>
      <c r="I8" s="47">
        <v>0</v>
      </c>
      <c r="J8" s="47">
        <v>0</v>
      </c>
      <c r="K8" s="47">
        <v>0</v>
      </c>
      <c r="L8" s="65">
        <v>0</v>
      </c>
      <c r="M8" s="52"/>
      <c r="N8" s="47">
        <v>0</v>
      </c>
      <c r="O8" s="47">
        <v>0</v>
      </c>
      <c r="P8" s="47">
        <v>0</v>
      </c>
      <c r="Q8" s="47">
        <v>0</v>
      </c>
      <c r="R8" s="65">
        <v>0</v>
      </c>
      <c r="S8" s="52"/>
      <c r="T8" s="47">
        <v>0</v>
      </c>
      <c r="U8" s="47">
        <v>0</v>
      </c>
      <c r="V8" s="47">
        <v>0</v>
      </c>
      <c r="W8" s="47">
        <v>0</v>
      </c>
      <c r="X8" s="65">
        <v>0</v>
      </c>
      <c r="Y8" s="104"/>
      <c r="Z8" s="47">
        <v>0</v>
      </c>
      <c r="AA8" s="47">
        <v>0</v>
      </c>
      <c r="AB8" s="47">
        <v>0</v>
      </c>
      <c r="AC8" s="47">
        <v>0</v>
      </c>
      <c r="AD8" s="60">
        <v>0</v>
      </c>
      <c r="AE8" s="52"/>
      <c r="AF8" s="47">
        <v>0</v>
      </c>
      <c r="AG8" s="47">
        <v>0</v>
      </c>
      <c r="AH8" s="47">
        <v>0</v>
      </c>
      <c r="AI8" s="47">
        <v>0</v>
      </c>
      <c r="AJ8" s="65">
        <v>0</v>
      </c>
      <c r="AK8" s="52">
        <v>99999.999999999985</v>
      </c>
      <c r="AL8" s="47">
        <v>0</v>
      </c>
      <c r="AM8" s="75">
        <v>205955.52</v>
      </c>
      <c r="AN8" s="47">
        <v>0</v>
      </c>
      <c r="AO8" s="46">
        <v>0</v>
      </c>
      <c r="AP8" s="157">
        <v>0</v>
      </c>
    </row>
    <row r="9" spans="1:42" ht="15.45" customHeight="1" x14ac:dyDescent="0.3">
      <c r="A9" s="8">
        <v>1551</v>
      </c>
      <c r="B9" s="9" t="s">
        <v>4</v>
      </c>
      <c r="C9" s="10">
        <v>2900000</v>
      </c>
      <c r="D9" s="2">
        <f>+H9+I9+N9+O9+T9+U9+Z9+AA9+AF9+AG9+AL9+AM9+J9+P9+V9+AB9+AH9+AN9+K9+Q9+W9+AC9+AI9+AO9+L9+R9+X9+AD9+AJ9+AP9</f>
        <v>4599.3999999999996</v>
      </c>
      <c r="E9" s="43">
        <f t="shared" si="0"/>
        <v>1.586E-3</v>
      </c>
      <c r="F9" s="37"/>
      <c r="G9" s="52"/>
      <c r="H9" s="47">
        <v>0</v>
      </c>
      <c r="I9" s="47">
        <v>0</v>
      </c>
      <c r="J9" s="47">
        <v>0</v>
      </c>
      <c r="K9" s="47">
        <v>0</v>
      </c>
      <c r="L9" s="65">
        <v>0</v>
      </c>
      <c r="M9" s="52"/>
      <c r="N9" s="47">
        <v>0</v>
      </c>
      <c r="O9" s="47">
        <v>0</v>
      </c>
      <c r="P9" s="47">
        <v>0</v>
      </c>
      <c r="Q9" s="47">
        <v>0</v>
      </c>
      <c r="R9" s="65">
        <v>0</v>
      </c>
      <c r="S9" s="52"/>
      <c r="T9" s="47">
        <v>0</v>
      </c>
      <c r="U9" s="47">
        <v>0</v>
      </c>
      <c r="V9" s="47">
        <v>0</v>
      </c>
      <c r="W9" s="47">
        <v>0</v>
      </c>
      <c r="X9" s="65">
        <v>0</v>
      </c>
      <c r="Y9" s="104"/>
      <c r="Z9" s="47">
        <v>0</v>
      </c>
      <c r="AA9" s="47">
        <v>0</v>
      </c>
      <c r="AB9" s="47">
        <v>0</v>
      </c>
      <c r="AC9" s="47">
        <v>0</v>
      </c>
      <c r="AD9" s="60">
        <v>0</v>
      </c>
      <c r="AE9" s="52"/>
      <c r="AF9" s="47">
        <v>0</v>
      </c>
      <c r="AG9" s="47">
        <v>0</v>
      </c>
      <c r="AH9" s="47">
        <v>0</v>
      </c>
      <c r="AI9" s="47">
        <v>0</v>
      </c>
      <c r="AJ9" s="65">
        <v>0</v>
      </c>
      <c r="AK9" s="52">
        <v>2900000</v>
      </c>
      <c r="AL9" s="47">
        <v>0</v>
      </c>
      <c r="AM9" s="75">
        <v>0</v>
      </c>
      <c r="AN9" s="47">
        <v>0</v>
      </c>
      <c r="AO9" s="46">
        <v>0</v>
      </c>
      <c r="AP9" s="157">
        <v>4599.3999999999996</v>
      </c>
    </row>
    <row r="10" spans="1:42" ht="15.45" customHeight="1" x14ac:dyDescent="0.3">
      <c r="A10" s="8" t="s">
        <v>5</v>
      </c>
      <c r="B10" s="9" t="s">
        <v>26</v>
      </c>
      <c r="C10" s="10">
        <v>114000</v>
      </c>
      <c r="D10" s="2">
        <f>+H10+I10+N10+O10+T10+U10+Z10+AA10+AF10+AG10+AL10+AM10+J10+P10+V10+AB10+AH10+AN10+K10+Q10+W10+AC10+AI10+AO10+L10+R10+X10+AD10+AJ10+AP10</f>
        <v>30390.2</v>
      </c>
      <c r="E10" s="43">
        <f t="shared" si="0"/>
        <v>0.26658070175438597</v>
      </c>
      <c r="F10" s="37"/>
      <c r="G10" s="52"/>
      <c r="H10" s="47">
        <v>0</v>
      </c>
      <c r="I10" s="47">
        <v>0</v>
      </c>
      <c r="J10" s="47">
        <v>0</v>
      </c>
      <c r="K10" s="47">
        <v>0</v>
      </c>
      <c r="L10" s="65">
        <v>0</v>
      </c>
      <c r="M10" s="52"/>
      <c r="N10" s="47">
        <v>0</v>
      </c>
      <c r="O10" s="47">
        <v>0</v>
      </c>
      <c r="P10" s="47">
        <v>0</v>
      </c>
      <c r="Q10" s="47">
        <v>0</v>
      </c>
      <c r="R10" s="65">
        <v>0</v>
      </c>
      <c r="S10" s="52"/>
      <c r="T10" s="47">
        <v>0</v>
      </c>
      <c r="U10" s="47">
        <v>0</v>
      </c>
      <c r="V10" s="47">
        <v>0</v>
      </c>
      <c r="W10" s="47">
        <v>0</v>
      </c>
      <c r="X10" s="65">
        <v>0</v>
      </c>
      <c r="Y10" s="104"/>
      <c r="Z10" s="47">
        <v>0</v>
      </c>
      <c r="AA10" s="47">
        <v>0</v>
      </c>
      <c r="AB10" s="47">
        <v>0</v>
      </c>
      <c r="AC10" s="47">
        <v>0</v>
      </c>
      <c r="AD10" s="60">
        <v>0</v>
      </c>
      <c r="AE10" s="52"/>
      <c r="AF10" s="47">
        <v>0</v>
      </c>
      <c r="AG10" s="47">
        <v>0</v>
      </c>
      <c r="AH10" s="47">
        <v>0</v>
      </c>
      <c r="AI10" s="47">
        <v>0</v>
      </c>
      <c r="AJ10" s="65">
        <v>0</v>
      </c>
      <c r="AK10" s="52">
        <v>114000</v>
      </c>
      <c r="AL10" s="47">
        <v>0</v>
      </c>
      <c r="AM10" s="75">
        <v>0</v>
      </c>
      <c r="AN10" s="47">
        <v>0</v>
      </c>
      <c r="AO10" s="46">
        <v>10870.2</v>
      </c>
      <c r="AP10" s="157">
        <v>19520</v>
      </c>
    </row>
    <row r="11" spans="1:42" ht="15.45" customHeight="1" x14ac:dyDescent="0.3">
      <c r="A11" s="14"/>
      <c r="B11" s="15" t="s">
        <v>14</v>
      </c>
      <c r="C11" s="4">
        <f>SUM(C7:C10)</f>
        <v>3388260</v>
      </c>
      <c r="D11" s="3">
        <f>+H11+I11+N11+O11+T11+U11+Z11+AA11+AF11+AG11+AL11+AM11+J11+P11+V11+AB11+AH11+AN11+K11+Q11+W11+AC11+AI11+AO11+L11+R11+X11+AD11+AJ11+AP11</f>
        <v>265935.12</v>
      </c>
      <c r="E11" s="42">
        <f t="shared" si="0"/>
        <v>7.8487223530661759E-2</v>
      </c>
      <c r="F11" s="37"/>
      <c r="G11" s="53">
        <f t="shared" ref="G11:AO11" si="1">SUM(G7:G10)</f>
        <v>0</v>
      </c>
      <c r="H11" s="48">
        <v>0</v>
      </c>
      <c r="I11" s="48">
        <v>0</v>
      </c>
      <c r="J11" s="48">
        <v>0</v>
      </c>
      <c r="K11" s="48">
        <v>0</v>
      </c>
      <c r="L11" s="66">
        <v>0</v>
      </c>
      <c r="M11" s="53">
        <f t="shared" si="1"/>
        <v>0</v>
      </c>
      <c r="N11" s="48">
        <v>0</v>
      </c>
      <c r="O11" s="48">
        <v>0</v>
      </c>
      <c r="P11" s="48">
        <v>0</v>
      </c>
      <c r="Q11" s="48">
        <v>0</v>
      </c>
      <c r="R11" s="66">
        <v>0</v>
      </c>
      <c r="S11" s="53">
        <f t="shared" si="1"/>
        <v>0</v>
      </c>
      <c r="T11" s="48">
        <v>0</v>
      </c>
      <c r="U11" s="48">
        <v>0</v>
      </c>
      <c r="V11" s="48">
        <v>0</v>
      </c>
      <c r="W11" s="48">
        <v>0</v>
      </c>
      <c r="X11" s="66">
        <v>0</v>
      </c>
      <c r="Y11" s="105">
        <f t="shared" si="1"/>
        <v>0</v>
      </c>
      <c r="Z11" s="48">
        <v>0</v>
      </c>
      <c r="AA11" s="48">
        <v>0</v>
      </c>
      <c r="AB11" s="48">
        <v>0</v>
      </c>
      <c r="AC11" s="48">
        <v>0</v>
      </c>
      <c r="AD11" s="61">
        <v>0</v>
      </c>
      <c r="AE11" s="53">
        <f t="shared" si="1"/>
        <v>0</v>
      </c>
      <c r="AF11" s="48">
        <v>0</v>
      </c>
      <c r="AG11" s="48">
        <v>0</v>
      </c>
      <c r="AH11" s="48">
        <v>0</v>
      </c>
      <c r="AI11" s="48">
        <v>0</v>
      </c>
      <c r="AJ11" s="66">
        <v>0</v>
      </c>
      <c r="AK11" s="53">
        <f t="shared" si="1"/>
        <v>3388260</v>
      </c>
      <c r="AL11" s="48">
        <v>0</v>
      </c>
      <c r="AM11" s="48">
        <v>205955.52</v>
      </c>
      <c r="AN11" s="48">
        <v>0</v>
      </c>
      <c r="AO11" s="48">
        <v>35860.199999999997</v>
      </c>
      <c r="AP11" s="66">
        <v>24119.4</v>
      </c>
    </row>
    <row r="12" spans="1:42" ht="15.45" customHeight="1" x14ac:dyDescent="0.3">
      <c r="A12" s="14"/>
      <c r="B12" s="15" t="s">
        <v>15</v>
      </c>
      <c r="C12" s="4">
        <v>10000</v>
      </c>
      <c r="D12" s="3">
        <f>+H12+I12+N12+O12+T12+U12+Z12+AA12+AF12+AG12+AL12+AM12+J12+P12+V12+AB12+AH12+AN12+K12+Q12+W12+AC12+AI12+AO12+L12+R12+X12+AD12+AJ12+AP12</f>
        <v>37.33</v>
      </c>
      <c r="E12" s="42">
        <f t="shared" si="0"/>
        <v>3.7329999999999998E-3</v>
      </c>
      <c r="F12" s="37"/>
      <c r="G12" s="55"/>
      <c r="H12" s="49">
        <v>0</v>
      </c>
      <c r="I12" s="49">
        <v>0</v>
      </c>
      <c r="J12" s="49">
        <v>0</v>
      </c>
      <c r="K12" s="49">
        <v>0</v>
      </c>
      <c r="L12" s="67">
        <v>0</v>
      </c>
      <c r="M12" s="55"/>
      <c r="N12" s="49">
        <v>0</v>
      </c>
      <c r="O12" s="49">
        <v>0</v>
      </c>
      <c r="P12" s="49">
        <v>0</v>
      </c>
      <c r="Q12" s="49">
        <v>0</v>
      </c>
      <c r="R12" s="67">
        <v>0</v>
      </c>
      <c r="S12" s="55"/>
      <c r="T12" s="49">
        <v>0</v>
      </c>
      <c r="U12" s="49">
        <v>0</v>
      </c>
      <c r="V12" s="49">
        <v>0</v>
      </c>
      <c r="W12" s="49">
        <v>0</v>
      </c>
      <c r="X12" s="67">
        <v>0</v>
      </c>
      <c r="Y12" s="106"/>
      <c r="Z12" s="49">
        <v>0</v>
      </c>
      <c r="AA12" s="49">
        <v>0</v>
      </c>
      <c r="AB12" s="49">
        <v>0</v>
      </c>
      <c r="AC12" s="49">
        <v>0</v>
      </c>
      <c r="AD12" s="62">
        <v>0</v>
      </c>
      <c r="AE12" s="55"/>
      <c r="AF12" s="49">
        <v>0</v>
      </c>
      <c r="AG12" s="49">
        <v>0</v>
      </c>
      <c r="AH12" s="49">
        <v>0</v>
      </c>
      <c r="AI12" s="49">
        <v>0</v>
      </c>
      <c r="AJ12" s="67">
        <v>0</v>
      </c>
      <c r="AK12" s="55">
        <v>10000</v>
      </c>
      <c r="AL12" s="49">
        <v>0</v>
      </c>
      <c r="AM12" s="70">
        <v>0</v>
      </c>
      <c r="AN12" s="49">
        <v>0</v>
      </c>
      <c r="AO12" s="158">
        <v>37.33</v>
      </c>
      <c r="AP12" s="159">
        <v>0</v>
      </c>
    </row>
    <row r="13" spans="1:42" ht="15.45" customHeight="1" x14ac:dyDescent="0.3">
      <c r="A13" s="8" t="s">
        <v>6</v>
      </c>
      <c r="B13" s="9" t="s">
        <v>7</v>
      </c>
      <c r="C13" s="10">
        <v>17751352</v>
      </c>
      <c r="D13" s="2">
        <f>+H13+I13+N13+O13+T13+U13+Z13+AA13+AF13+AG13+AL13+AM13+J13+P13+V13+AB13+AH13+AN13+K13+Q13+W13+AC13+AI13+AO13+L13+R13+X13+AD13+AJ13+AP13</f>
        <v>7751908.5399999991</v>
      </c>
      <c r="E13" s="43">
        <f t="shared" si="0"/>
        <v>0.43669397914029306</v>
      </c>
      <c r="F13" s="37"/>
      <c r="G13" s="52">
        <v>9986541</v>
      </c>
      <c r="H13" s="47">
        <v>751931.47999999986</v>
      </c>
      <c r="I13" s="47">
        <v>734536.51999999967</v>
      </c>
      <c r="J13" s="47">
        <v>771640.69000000018</v>
      </c>
      <c r="K13" s="47">
        <v>985144.03999999969</v>
      </c>
      <c r="L13" s="65">
        <v>815384.70000000019</v>
      </c>
      <c r="M13" s="52">
        <v>1008000</v>
      </c>
      <c r="N13" s="47">
        <v>83169.649999999994</v>
      </c>
      <c r="O13" s="47">
        <v>84879.139999999985</v>
      </c>
      <c r="P13" s="47">
        <v>83677.419999999984</v>
      </c>
      <c r="Q13" s="47">
        <v>86666.94</v>
      </c>
      <c r="R13" s="65">
        <v>87163.95</v>
      </c>
      <c r="S13" s="52">
        <v>649000</v>
      </c>
      <c r="T13" s="47">
        <v>71155.040000000008</v>
      </c>
      <c r="U13" s="47">
        <v>74038.759999999995</v>
      </c>
      <c r="V13" s="47">
        <v>71568.800000000003</v>
      </c>
      <c r="W13" s="47">
        <v>83936.290000000008</v>
      </c>
      <c r="X13" s="65">
        <v>81505.14</v>
      </c>
      <c r="Y13" s="104"/>
      <c r="Z13" s="47">
        <v>0</v>
      </c>
      <c r="AA13" s="47">
        <v>0</v>
      </c>
      <c r="AB13" s="47">
        <v>0</v>
      </c>
      <c r="AC13" s="47">
        <v>0</v>
      </c>
      <c r="AD13" s="60">
        <v>0</v>
      </c>
      <c r="AE13" s="52">
        <v>6107811</v>
      </c>
      <c r="AF13" s="47">
        <v>0</v>
      </c>
      <c r="AG13" s="47">
        <v>0</v>
      </c>
      <c r="AH13" s="47">
        <v>0</v>
      </c>
      <c r="AI13" s="47">
        <v>0</v>
      </c>
      <c r="AJ13" s="65">
        <v>0</v>
      </c>
      <c r="AK13" s="52">
        <v>0</v>
      </c>
      <c r="AL13" s="47">
        <v>550333.07999999984</v>
      </c>
      <c r="AM13" s="75">
        <v>559310.41999999993</v>
      </c>
      <c r="AN13" s="47">
        <v>572930.12</v>
      </c>
      <c r="AO13" s="46">
        <v>576271.64000000013</v>
      </c>
      <c r="AP13" s="157">
        <v>626664.72</v>
      </c>
    </row>
    <row r="14" spans="1:42" ht="15.45" customHeight="1" x14ac:dyDescent="0.3">
      <c r="A14" s="8" t="s">
        <v>8</v>
      </c>
      <c r="B14" s="9" t="s">
        <v>9</v>
      </c>
      <c r="C14" s="10">
        <v>8514933</v>
      </c>
      <c r="D14" s="2">
        <f>+H14+I14+N14+O14+T14+U14+Z14+AA14+AF14+AG14+AL14+AM14+J14+P14+V14+AB14+AH14+AN14+K14+Q14+W14+AC14+AI14+AO14+L14+R14+X14+AD14+AJ14+AP14</f>
        <v>2940375.96</v>
      </c>
      <c r="E14" s="43">
        <f t="shared" si="0"/>
        <v>0.34531991737339568</v>
      </c>
      <c r="F14" s="37"/>
      <c r="G14" s="52"/>
      <c r="H14" s="47">
        <v>0</v>
      </c>
      <c r="I14" s="47">
        <v>0</v>
      </c>
      <c r="J14" s="47">
        <v>0</v>
      </c>
      <c r="K14" s="47">
        <v>0</v>
      </c>
      <c r="L14" s="65">
        <v>0</v>
      </c>
      <c r="M14" s="52"/>
      <c r="N14" s="47">
        <v>0</v>
      </c>
      <c r="O14" s="47">
        <v>0</v>
      </c>
      <c r="P14" s="47">
        <v>0</v>
      </c>
      <c r="Q14" s="47">
        <v>0</v>
      </c>
      <c r="R14" s="65">
        <v>0</v>
      </c>
      <c r="S14" s="52"/>
      <c r="T14" s="47">
        <v>0</v>
      </c>
      <c r="U14" s="47">
        <v>0</v>
      </c>
      <c r="V14" s="47">
        <v>0</v>
      </c>
      <c r="W14" s="47">
        <v>0</v>
      </c>
      <c r="X14" s="65">
        <v>0</v>
      </c>
      <c r="Y14" s="104"/>
      <c r="Z14" s="47">
        <v>0</v>
      </c>
      <c r="AA14" s="47">
        <v>0</v>
      </c>
      <c r="AB14" s="47">
        <v>0</v>
      </c>
      <c r="AC14" s="47">
        <v>0</v>
      </c>
      <c r="AD14" s="60">
        <v>0</v>
      </c>
      <c r="AE14" s="52">
        <v>8514933</v>
      </c>
      <c r="AF14" s="47">
        <v>544843.47000000009</v>
      </c>
      <c r="AG14" s="47">
        <v>564265.42000000004</v>
      </c>
      <c r="AH14" s="47">
        <v>541833.39999999991</v>
      </c>
      <c r="AI14" s="47">
        <v>576841.81999999995</v>
      </c>
      <c r="AJ14" s="65">
        <v>712494.23</v>
      </c>
      <c r="AK14" s="52"/>
      <c r="AL14" s="47">
        <v>0</v>
      </c>
      <c r="AM14" s="75">
        <v>0</v>
      </c>
      <c r="AN14" s="47">
        <v>0</v>
      </c>
      <c r="AO14" s="46">
        <v>0</v>
      </c>
      <c r="AP14" s="157">
        <v>97.62</v>
      </c>
    </row>
    <row r="15" spans="1:42" ht="15.45" customHeight="1" x14ac:dyDescent="0.3">
      <c r="A15" s="8" t="s">
        <v>10</v>
      </c>
      <c r="B15" s="9" t="s">
        <v>11</v>
      </c>
      <c r="C15" s="10">
        <v>9262587.9999999963</v>
      </c>
      <c r="D15" s="2">
        <f>+H15+I15+N15+O15+T15+U15+Z15+AA15+AF15+AG15+AL15+AM15+J15+P15+V15+AB15+AH15+AN15+K15+Q15+W15+AC15+AI15+AO15+L15+R15+X15+AD15+AJ15+AP15</f>
        <v>3668945.310000001</v>
      </c>
      <c r="E15" s="43">
        <f t="shared" si="0"/>
        <v>0.39610369261808931</v>
      </c>
      <c r="F15" s="37"/>
      <c r="G15" s="56">
        <v>3378889</v>
      </c>
      <c r="H15" s="50">
        <v>254369.31000000029</v>
      </c>
      <c r="I15" s="50">
        <v>245855.99000000031</v>
      </c>
      <c r="J15" s="50">
        <v>258532.26999999979</v>
      </c>
      <c r="K15" s="50">
        <v>331273.21999999991</v>
      </c>
      <c r="L15" s="68">
        <v>274404.04000000039</v>
      </c>
      <c r="M15" s="56">
        <v>352136</v>
      </c>
      <c r="N15" s="50">
        <v>28070.75</v>
      </c>
      <c r="O15" s="50">
        <v>29017.23</v>
      </c>
      <c r="P15" s="50">
        <v>28547.41</v>
      </c>
      <c r="Q15" s="50">
        <v>29946.420000000009</v>
      </c>
      <c r="R15" s="68">
        <v>29933.070000000011</v>
      </c>
      <c r="S15" s="56">
        <v>230080</v>
      </c>
      <c r="T15" s="50">
        <v>24300.91</v>
      </c>
      <c r="U15" s="50">
        <v>25139.669999999991</v>
      </c>
      <c r="V15" s="50">
        <v>24366.489999999991</v>
      </c>
      <c r="W15" s="50">
        <v>28853.81</v>
      </c>
      <c r="X15" s="68">
        <v>27548.74</v>
      </c>
      <c r="Y15" s="107">
        <v>45250</v>
      </c>
      <c r="Z15" s="50">
        <v>1044.42</v>
      </c>
      <c r="AA15" s="50">
        <v>101.4</v>
      </c>
      <c r="AB15" s="50">
        <v>0</v>
      </c>
      <c r="AC15" s="50">
        <v>321.10000000000002</v>
      </c>
      <c r="AD15" s="63">
        <v>3951.22</v>
      </c>
      <c r="AE15" s="56">
        <v>5256232.9999999991</v>
      </c>
      <c r="AF15" s="50">
        <v>385322.78999999992</v>
      </c>
      <c r="AG15" s="50">
        <v>389188.21999999991</v>
      </c>
      <c r="AH15" s="50">
        <v>385290.35000000009</v>
      </c>
      <c r="AI15" s="50">
        <v>402453.72000000038</v>
      </c>
      <c r="AJ15" s="68">
        <v>461112.75999999989</v>
      </c>
      <c r="AK15" s="56">
        <v>0</v>
      </c>
      <c r="AL15" s="50">
        <v>0</v>
      </c>
      <c r="AM15" s="75">
        <v>0</v>
      </c>
      <c r="AN15" s="50">
        <v>0</v>
      </c>
      <c r="AO15" s="46">
        <v>0</v>
      </c>
      <c r="AP15" s="157">
        <v>0</v>
      </c>
    </row>
    <row r="16" spans="1:42" ht="38.25" customHeight="1" x14ac:dyDescent="0.3">
      <c r="A16" s="16" t="s">
        <v>16</v>
      </c>
      <c r="B16" s="9" t="s">
        <v>17</v>
      </c>
      <c r="C16" s="10">
        <v>1079927</v>
      </c>
      <c r="D16" s="2">
        <f>+H16+I16+N16+O16+T16+U16+Z16+AA16+AF16+AG16+AL16+AM16+J16+P16+V16+AB16+AH16+AN16+K16+Q16+W16+AC16+AI16+AO16+L16+R16+X16+AD16+AJ16+AP16</f>
        <v>519609.81</v>
      </c>
      <c r="E16" s="43">
        <f t="shared" si="0"/>
        <v>0.48115271680400618</v>
      </c>
      <c r="F16" s="37"/>
      <c r="G16" s="56">
        <v>8000</v>
      </c>
      <c r="H16" s="50">
        <v>554.28</v>
      </c>
      <c r="I16" s="50">
        <v>1820</v>
      </c>
      <c r="J16" s="50">
        <v>979.9</v>
      </c>
      <c r="K16" s="50">
        <v>1490</v>
      </c>
      <c r="L16" s="68">
        <v>867.08</v>
      </c>
      <c r="M16" s="56">
        <v>41250</v>
      </c>
      <c r="N16" s="50">
        <v>624.53</v>
      </c>
      <c r="O16" s="50">
        <v>1308</v>
      </c>
      <c r="P16" s="50">
        <v>1426.42</v>
      </c>
      <c r="Q16" s="50">
        <v>1932</v>
      </c>
      <c r="R16" s="68">
        <v>2010.24</v>
      </c>
      <c r="S16" s="56">
        <v>37090</v>
      </c>
      <c r="T16" s="50">
        <v>197.48</v>
      </c>
      <c r="U16" s="50">
        <v>139.55000000000001</v>
      </c>
      <c r="V16" s="50">
        <v>720</v>
      </c>
      <c r="W16" s="50">
        <v>1500</v>
      </c>
      <c r="X16" s="68">
        <v>28.15</v>
      </c>
      <c r="Y16" s="107">
        <v>133875</v>
      </c>
      <c r="Z16" s="50">
        <v>3090</v>
      </c>
      <c r="AA16" s="50">
        <v>300</v>
      </c>
      <c r="AB16" s="50">
        <v>0</v>
      </c>
      <c r="AC16" s="50">
        <v>950</v>
      </c>
      <c r="AD16" s="63">
        <v>11690</v>
      </c>
      <c r="AE16" s="56">
        <v>859711.99999999988</v>
      </c>
      <c r="AF16" s="50">
        <v>32011.71</v>
      </c>
      <c r="AG16" s="50">
        <v>98971.72</v>
      </c>
      <c r="AH16" s="50">
        <v>44895.549999999996</v>
      </c>
      <c r="AI16" s="50">
        <v>67968.25</v>
      </c>
      <c r="AJ16" s="68">
        <v>243457.28</v>
      </c>
      <c r="AK16" s="56">
        <v>0</v>
      </c>
      <c r="AL16" s="50">
        <v>0</v>
      </c>
      <c r="AM16" s="75">
        <v>0</v>
      </c>
      <c r="AN16" s="50">
        <v>0</v>
      </c>
      <c r="AO16" s="46">
        <v>0</v>
      </c>
      <c r="AP16" s="157">
        <v>677.67000000000007</v>
      </c>
    </row>
    <row r="17" spans="1:42" ht="38.25" customHeight="1" x14ac:dyDescent="0.3">
      <c r="A17" s="139" t="s">
        <v>18</v>
      </c>
      <c r="B17" s="140"/>
      <c r="C17" s="17">
        <f>C13+C14+C15+C16</f>
        <v>36608800</v>
      </c>
      <c r="D17" s="2">
        <f>+H17+I17+N17+O17+T17+U17+Z17+AA17+AF17+AG17+AL17+AM17+J17+P17+V17+AB17+AH17+AN17+K17+Q17+W17+AC17+AI17+AO17+L17+R17+X17+AD17+AJ17+AP17</f>
        <v>14880839.619999999</v>
      </c>
      <c r="E17" s="128">
        <f t="shared" si="0"/>
        <v>0.40648258396888176</v>
      </c>
      <c r="F17" s="38"/>
      <c r="G17" s="57">
        <f t="shared" ref="G17:AO17" si="2">G13+G14+G15+G16</f>
        <v>13373430</v>
      </c>
      <c r="H17" s="51">
        <v>1006855.0700000002</v>
      </c>
      <c r="I17" s="51">
        <v>982212.51</v>
      </c>
      <c r="J17" s="51">
        <v>1031152.86</v>
      </c>
      <c r="K17" s="51">
        <v>1317907.2599999995</v>
      </c>
      <c r="L17" s="69">
        <v>1090655.8200000008</v>
      </c>
      <c r="M17" s="57">
        <f t="shared" si="2"/>
        <v>1401386</v>
      </c>
      <c r="N17" s="51">
        <v>111864.93</v>
      </c>
      <c r="O17" s="51">
        <v>115204.36999999998</v>
      </c>
      <c r="P17" s="51">
        <v>113651.24999999999</v>
      </c>
      <c r="Q17" s="51">
        <v>118545.36000000002</v>
      </c>
      <c r="R17" s="69">
        <v>119107.26000000001</v>
      </c>
      <c r="S17" s="57">
        <f t="shared" si="2"/>
        <v>916170</v>
      </c>
      <c r="T17" s="51">
        <v>95653.430000000008</v>
      </c>
      <c r="U17" s="51">
        <v>99317.98</v>
      </c>
      <c r="V17" s="51">
        <v>96655.29</v>
      </c>
      <c r="W17" s="51">
        <v>114290.1</v>
      </c>
      <c r="X17" s="69">
        <v>109082.03</v>
      </c>
      <c r="Y17" s="108">
        <f t="shared" si="2"/>
        <v>179125</v>
      </c>
      <c r="Z17" s="51">
        <v>4134.42</v>
      </c>
      <c r="AA17" s="51">
        <v>401.4</v>
      </c>
      <c r="AB17" s="51">
        <v>0</v>
      </c>
      <c r="AC17" s="51">
        <v>1271.0999999999999</v>
      </c>
      <c r="AD17" s="64">
        <v>15641.22</v>
      </c>
      <c r="AE17" s="57">
        <f t="shared" si="2"/>
        <v>20738689</v>
      </c>
      <c r="AF17" s="51">
        <v>962177.97</v>
      </c>
      <c r="AG17" s="51">
        <v>1052425.3599999999</v>
      </c>
      <c r="AH17" s="51">
        <v>972019.3</v>
      </c>
      <c r="AI17" s="51">
        <v>1047263.7900000003</v>
      </c>
      <c r="AJ17" s="69">
        <v>1417064.2699999998</v>
      </c>
      <c r="AK17" s="57">
        <f t="shared" si="2"/>
        <v>0</v>
      </c>
      <c r="AL17" s="51">
        <v>550333.07999999984</v>
      </c>
      <c r="AM17" s="51">
        <v>559310.41999999993</v>
      </c>
      <c r="AN17" s="51">
        <v>572930.12</v>
      </c>
      <c r="AO17" s="51">
        <v>576271.64000000013</v>
      </c>
      <c r="AP17" s="69">
        <v>627440.01</v>
      </c>
    </row>
    <row r="18" spans="1:42" ht="38.25" customHeight="1" x14ac:dyDescent="0.3">
      <c r="A18" s="141" t="s">
        <v>19</v>
      </c>
      <c r="B18" s="142"/>
      <c r="C18" s="17">
        <v>215000</v>
      </c>
      <c r="D18" s="2">
        <f>+H18+I18+N18+O18+T18+U18+Z18+AA18+AF18+AG18+AL18+AM18+J18+P18+V18+AB18+AH18+AN18+K18+Q18+W18+AC18+AI18+AO18+L18+R18+X18+AD18+AJ18+AP18</f>
        <v>30482.92</v>
      </c>
      <c r="E18" s="128">
        <f t="shared" si="0"/>
        <v>0.14178102325581393</v>
      </c>
      <c r="F18" s="38"/>
      <c r="G18" s="57"/>
      <c r="H18" s="51">
        <v>0</v>
      </c>
      <c r="I18" s="51">
        <v>0</v>
      </c>
      <c r="J18" s="51">
        <v>0</v>
      </c>
      <c r="K18" s="51">
        <v>0</v>
      </c>
      <c r="L18" s="69">
        <v>0</v>
      </c>
      <c r="M18" s="57"/>
      <c r="N18" s="51">
        <v>0</v>
      </c>
      <c r="O18" s="51">
        <v>0</v>
      </c>
      <c r="P18" s="51">
        <v>0</v>
      </c>
      <c r="Q18" s="51">
        <v>0</v>
      </c>
      <c r="R18" s="69">
        <v>0</v>
      </c>
      <c r="S18" s="57">
        <v>215000</v>
      </c>
      <c r="T18" s="51">
        <v>0</v>
      </c>
      <c r="U18" s="51">
        <v>3796.639999999999</v>
      </c>
      <c r="V18" s="51">
        <v>0</v>
      </c>
      <c r="W18" s="51">
        <v>15296.36</v>
      </c>
      <c r="X18" s="69">
        <v>11389.92</v>
      </c>
      <c r="Y18" s="108"/>
      <c r="Z18" s="51">
        <v>0</v>
      </c>
      <c r="AA18" s="51">
        <v>0</v>
      </c>
      <c r="AB18" s="51">
        <v>0</v>
      </c>
      <c r="AC18" s="51">
        <v>0</v>
      </c>
      <c r="AD18" s="64">
        <v>0</v>
      </c>
      <c r="AE18" s="57"/>
      <c r="AF18" s="51">
        <v>0</v>
      </c>
      <c r="AG18" s="51">
        <v>0</v>
      </c>
      <c r="AH18" s="51">
        <v>0</v>
      </c>
      <c r="AI18" s="51">
        <v>0</v>
      </c>
      <c r="AJ18" s="69">
        <v>0</v>
      </c>
      <c r="AK18" s="57"/>
      <c r="AL18" s="51">
        <v>0</v>
      </c>
      <c r="AM18" s="75">
        <v>0</v>
      </c>
      <c r="AN18" s="51">
        <v>0</v>
      </c>
      <c r="AO18" s="46">
        <v>0</v>
      </c>
      <c r="AP18" s="157">
        <v>0</v>
      </c>
    </row>
    <row r="19" spans="1:42" ht="38.25" customHeight="1" x14ac:dyDescent="0.3">
      <c r="A19" s="130" t="s">
        <v>20</v>
      </c>
      <c r="B19" s="131"/>
      <c r="C19" s="17">
        <v>18004702</v>
      </c>
      <c r="D19" s="2">
        <f>+H19+I19+N19+O19+T19+U19+Z19+AA19+AF19+AG19+AL19+AM19+J19+P19+V19+AB19+AH19+AN19+K19+Q19+W19+AC19+AI19+AO19+L19+R19+X19+AD19+AJ19+AP19</f>
        <v>7524535.6100000013</v>
      </c>
      <c r="E19" s="128">
        <f t="shared" si="0"/>
        <v>0.41792058596693249</v>
      </c>
      <c r="F19" s="38"/>
      <c r="G19" s="57">
        <v>350000</v>
      </c>
      <c r="H19" s="51">
        <v>11591.819999999998</v>
      </c>
      <c r="I19" s="51">
        <v>34931.39</v>
      </c>
      <c r="J19" s="51">
        <v>32880.099999999991</v>
      </c>
      <c r="K19" s="51">
        <v>37180.69</v>
      </c>
      <c r="L19" s="69">
        <v>29773.629999999997</v>
      </c>
      <c r="M19" s="57">
        <v>1921780</v>
      </c>
      <c r="N19" s="51">
        <v>86876.709999999992</v>
      </c>
      <c r="O19" s="51">
        <v>109495.91999999998</v>
      </c>
      <c r="P19" s="51">
        <v>77681.859999999986</v>
      </c>
      <c r="Q19" s="51">
        <v>88214.98000000001</v>
      </c>
      <c r="R19" s="69">
        <v>122174.38000000002</v>
      </c>
      <c r="S19" s="57">
        <v>1874720</v>
      </c>
      <c r="T19" s="51">
        <v>88569.719999999972</v>
      </c>
      <c r="U19" s="51">
        <v>87042.51999999999</v>
      </c>
      <c r="V19" s="51">
        <v>125158.40000000002</v>
      </c>
      <c r="W19" s="51">
        <v>266735.69</v>
      </c>
      <c r="X19" s="69">
        <v>417454.20000000007</v>
      </c>
      <c r="Y19" s="108">
        <v>514883</v>
      </c>
      <c r="Z19" s="51">
        <v>2585.33</v>
      </c>
      <c r="AA19" s="51">
        <v>8030.23</v>
      </c>
      <c r="AB19" s="51">
        <v>0</v>
      </c>
      <c r="AC19" s="51">
        <v>13728.390000000001</v>
      </c>
      <c r="AD19" s="64">
        <v>162763.52000000002</v>
      </c>
      <c r="AE19" s="57">
        <v>4063237</v>
      </c>
      <c r="AF19" s="51">
        <v>176225.27999999997</v>
      </c>
      <c r="AG19" s="51">
        <v>325944.36000000004</v>
      </c>
      <c r="AH19" s="51">
        <v>391610.35</v>
      </c>
      <c r="AI19" s="51">
        <v>451112.25999999978</v>
      </c>
      <c r="AJ19" s="69">
        <v>432931.34000000008</v>
      </c>
      <c r="AK19" s="57">
        <v>9280082</v>
      </c>
      <c r="AL19" s="51">
        <v>644818.09000000043</v>
      </c>
      <c r="AM19" s="76">
        <v>804039.62000000011</v>
      </c>
      <c r="AN19" s="51">
        <v>1016952.5199999998</v>
      </c>
      <c r="AO19" s="46">
        <v>765171.64000000036</v>
      </c>
      <c r="AP19" s="157">
        <v>712860.67000000027</v>
      </c>
    </row>
    <row r="20" spans="1:42" ht="15" customHeight="1" x14ac:dyDescent="0.3">
      <c r="A20" s="132" t="s">
        <v>24</v>
      </c>
      <c r="B20" s="133"/>
      <c r="C20" s="20">
        <f>+C12+C17+C18+C19</f>
        <v>54838502</v>
      </c>
      <c r="D20" s="3">
        <f>+H20+I20+N20+O20+T20+U20+Z20+AA20+AF20+AG20+AL20+AM20+J20+P20+V20+AB20+AH20+AN20+K20+Q20+W20+AC20+AI20+AO20+L20+R20+X20+AD20+AJ20+AP20</f>
        <v>22435895.479999997</v>
      </c>
      <c r="E20" s="31">
        <f t="shared" si="0"/>
        <v>0.40912670225747588</v>
      </c>
      <c r="F20" s="39"/>
      <c r="G20" s="58">
        <f t="shared" ref="G20:K20" si="3">+G12+G17+G18+G19</f>
        <v>13723430</v>
      </c>
      <c r="H20" s="70">
        <v>1018446.8900000001</v>
      </c>
      <c r="I20" s="70">
        <v>1017143.9</v>
      </c>
      <c r="J20" s="70">
        <v>1064032.96</v>
      </c>
      <c r="K20" s="70">
        <v>1355087.9499999995</v>
      </c>
      <c r="L20" s="54">
        <v>1120429.4500000007</v>
      </c>
      <c r="M20" s="58">
        <f t="shared" ref="M20:AK20" si="4">+M12+M17+M18+M19</f>
        <v>3323166</v>
      </c>
      <c r="N20" s="70">
        <v>198741.63999999998</v>
      </c>
      <c r="O20" s="70">
        <v>224700.28999999998</v>
      </c>
      <c r="P20" s="70">
        <v>191333.11</v>
      </c>
      <c r="Q20" s="70">
        <v>206760.34000000003</v>
      </c>
      <c r="R20" s="54">
        <v>241281.64</v>
      </c>
      <c r="S20" s="58">
        <f t="shared" si="4"/>
        <v>3005890</v>
      </c>
      <c r="T20" s="70">
        <v>184223.14999999997</v>
      </c>
      <c r="U20" s="70">
        <v>190157.13999999998</v>
      </c>
      <c r="V20" s="70">
        <v>221813.69</v>
      </c>
      <c r="W20" s="70">
        <v>396322.15</v>
      </c>
      <c r="X20" s="54">
        <v>537926.15</v>
      </c>
      <c r="Y20" s="109">
        <f t="shared" si="4"/>
        <v>694008</v>
      </c>
      <c r="Z20" s="70">
        <v>6719.75</v>
      </c>
      <c r="AA20" s="70">
        <v>8431.6299999999992</v>
      </c>
      <c r="AB20" s="70">
        <v>0</v>
      </c>
      <c r="AC20" s="70">
        <v>14999.490000000002</v>
      </c>
      <c r="AD20" s="73">
        <v>178404.74000000002</v>
      </c>
      <c r="AE20" s="58">
        <f t="shared" si="4"/>
        <v>24801926</v>
      </c>
      <c r="AF20" s="70">
        <v>1138403.25</v>
      </c>
      <c r="AG20" s="70">
        <v>1378369.72</v>
      </c>
      <c r="AH20" s="70">
        <v>1363629.65</v>
      </c>
      <c r="AI20" s="70">
        <v>1498376.05</v>
      </c>
      <c r="AJ20" s="54">
        <v>1849995.6099999999</v>
      </c>
      <c r="AK20" s="58">
        <f t="shared" si="4"/>
        <v>9290082</v>
      </c>
      <c r="AL20" s="70">
        <v>1195151.1700000004</v>
      </c>
      <c r="AM20" s="70">
        <v>1363350.04</v>
      </c>
      <c r="AN20" s="70">
        <v>1589882.6399999997</v>
      </c>
      <c r="AO20" s="70">
        <v>1341480.6100000003</v>
      </c>
      <c r="AP20" s="54">
        <v>1340300.6800000002</v>
      </c>
    </row>
    <row r="21" spans="1:42" ht="15" thickBot="1" x14ac:dyDescent="0.35">
      <c r="A21" s="134" t="s">
        <v>25</v>
      </c>
      <c r="B21" s="135"/>
      <c r="C21" s="21">
        <f>+C11+C20</f>
        <v>58226762</v>
      </c>
      <c r="D21" s="126">
        <f>+H21+I21+N21+O21+T21+U21+Z21+AA21+AF21+AG21+AL21+AM21+J21+P21+V21+AB21+AH21+AN21+K21+Q21+W21+AC21+AI21+AO21+L21+R21+X21+AD21+AJ21+AP21</f>
        <v>22701830.599999994</v>
      </c>
      <c r="E21" s="32">
        <f t="shared" si="0"/>
        <v>0.38988653705318516</v>
      </c>
      <c r="F21" s="39"/>
      <c r="G21" s="59">
        <f t="shared" ref="G21:K21" si="5">+G11+G20</f>
        <v>13723430</v>
      </c>
      <c r="H21" s="71">
        <v>1018446.8900000001</v>
      </c>
      <c r="I21" s="71">
        <v>1017143.9</v>
      </c>
      <c r="J21" s="71">
        <v>1064032.96</v>
      </c>
      <c r="K21" s="71">
        <v>1355087.9499999995</v>
      </c>
      <c r="L21" s="72">
        <v>1120429.4500000007</v>
      </c>
      <c r="M21" s="59">
        <f t="shared" ref="M21:AK21" si="6">+M11+M20</f>
        <v>3323166</v>
      </c>
      <c r="N21" s="71">
        <v>198741.63999999998</v>
      </c>
      <c r="O21" s="71">
        <v>224700.28999999998</v>
      </c>
      <c r="P21" s="71">
        <v>191333.11</v>
      </c>
      <c r="Q21" s="71">
        <v>206760.34000000003</v>
      </c>
      <c r="R21" s="72">
        <v>241281.64</v>
      </c>
      <c r="S21" s="59">
        <f t="shared" si="6"/>
        <v>3005890</v>
      </c>
      <c r="T21" s="71">
        <v>184223.14999999997</v>
      </c>
      <c r="U21" s="71">
        <v>190157.13999999998</v>
      </c>
      <c r="V21" s="71">
        <v>221813.69</v>
      </c>
      <c r="W21" s="71">
        <v>396322.15</v>
      </c>
      <c r="X21" s="72">
        <v>537926.15</v>
      </c>
      <c r="Y21" s="110">
        <f t="shared" si="6"/>
        <v>694008</v>
      </c>
      <c r="Z21" s="71">
        <v>6719.75</v>
      </c>
      <c r="AA21" s="71">
        <v>8431.6299999999992</v>
      </c>
      <c r="AB21" s="71">
        <v>0</v>
      </c>
      <c r="AC21" s="71">
        <v>14999.490000000002</v>
      </c>
      <c r="AD21" s="74">
        <v>178404.74000000002</v>
      </c>
      <c r="AE21" s="59">
        <f t="shared" si="6"/>
        <v>24801926</v>
      </c>
      <c r="AF21" s="71">
        <v>1138403.25</v>
      </c>
      <c r="AG21" s="71">
        <v>1378369.72</v>
      </c>
      <c r="AH21" s="71">
        <v>1363629.65</v>
      </c>
      <c r="AI21" s="71">
        <v>1498376.05</v>
      </c>
      <c r="AJ21" s="72">
        <v>1849995.6099999999</v>
      </c>
      <c r="AK21" s="59">
        <f t="shared" si="6"/>
        <v>12678342</v>
      </c>
      <c r="AL21" s="71">
        <v>1195151.1700000004</v>
      </c>
      <c r="AM21" s="71">
        <v>1569305.56</v>
      </c>
      <c r="AN21" s="71">
        <v>1589882.6399999997</v>
      </c>
      <c r="AO21" s="71">
        <v>1377340.8100000003</v>
      </c>
      <c r="AP21" s="72">
        <v>1364420.08</v>
      </c>
    </row>
    <row r="22" spans="1:42" x14ac:dyDescent="0.3">
      <c r="C22" s="18"/>
    </row>
    <row r="23" spans="1:42" x14ac:dyDescent="0.3">
      <c r="C23" s="18"/>
      <c r="D23" s="18"/>
      <c r="E23" s="18"/>
    </row>
    <row r="24" spans="1:42" x14ac:dyDescent="0.3">
      <c r="A24" s="27"/>
      <c r="C24" s="18"/>
      <c r="D24" s="18"/>
      <c r="F24" s="160"/>
    </row>
    <row r="25" spans="1:42" ht="15" thickBot="1" x14ac:dyDescent="0.35">
      <c r="A25" s="44" t="s">
        <v>37</v>
      </c>
      <c r="C25" s="18"/>
    </row>
    <row r="26" spans="1:42" s="26" customFormat="1" ht="58.5" customHeight="1" x14ac:dyDescent="0.3">
      <c r="A26" s="115"/>
      <c r="B26" s="115"/>
      <c r="C26" s="143" t="s">
        <v>29</v>
      </c>
      <c r="D26" s="144"/>
      <c r="E26" s="145"/>
      <c r="F26" s="40"/>
      <c r="G26" s="170" t="s">
        <v>32</v>
      </c>
      <c r="H26" s="171"/>
      <c r="I26" s="171"/>
      <c r="J26" s="171"/>
      <c r="K26" s="171"/>
      <c r="L26" s="172"/>
      <c r="M26" s="170" t="s">
        <v>34</v>
      </c>
      <c r="N26" s="171"/>
      <c r="O26" s="171"/>
      <c r="P26" s="171"/>
      <c r="Q26" s="171"/>
      <c r="R26" s="172"/>
      <c r="S26" s="170" t="s">
        <v>36</v>
      </c>
      <c r="T26" s="171"/>
      <c r="U26" s="171"/>
      <c r="V26" s="171"/>
      <c r="W26" s="171"/>
      <c r="X26" s="172"/>
    </row>
    <row r="27" spans="1:42" ht="39.6" x14ac:dyDescent="0.3">
      <c r="A27" s="116" t="s">
        <v>22</v>
      </c>
      <c r="B27" s="116" t="s">
        <v>23</v>
      </c>
      <c r="C27" s="22" t="s">
        <v>13</v>
      </c>
      <c r="D27" s="24" t="s">
        <v>21</v>
      </c>
      <c r="E27" s="23" t="s">
        <v>27</v>
      </c>
      <c r="F27" s="35"/>
      <c r="G27" s="22" t="s">
        <v>12</v>
      </c>
      <c r="H27" s="24" t="s">
        <v>28</v>
      </c>
      <c r="I27" s="146" t="s">
        <v>39</v>
      </c>
      <c r="J27" s="146" t="s">
        <v>40</v>
      </c>
      <c r="K27" s="146" t="s">
        <v>51</v>
      </c>
      <c r="L27" s="152" t="s">
        <v>55</v>
      </c>
      <c r="M27" s="161" t="s">
        <v>12</v>
      </c>
      <c r="N27" s="24" t="s">
        <v>28</v>
      </c>
      <c r="O27" s="146" t="s">
        <v>39</v>
      </c>
      <c r="P27" s="146" t="s">
        <v>40</v>
      </c>
      <c r="Q27" s="146" t="s">
        <v>51</v>
      </c>
      <c r="R27" s="152" t="s">
        <v>55</v>
      </c>
      <c r="S27" s="161" t="s">
        <v>12</v>
      </c>
      <c r="T27" s="24" t="s">
        <v>28</v>
      </c>
      <c r="U27" s="24" t="s">
        <v>39</v>
      </c>
      <c r="V27" s="146" t="s">
        <v>40</v>
      </c>
      <c r="W27" s="146" t="s">
        <v>51</v>
      </c>
      <c r="X27" s="152" t="s">
        <v>55</v>
      </c>
    </row>
    <row r="28" spans="1:42" x14ac:dyDescent="0.3">
      <c r="A28" s="117" t="s">
        <v>0</v>
      </c>
      <c r="B28" s="122" t="s">
        <v>1</v>
      </c>
      <c r="C28" s="10">
        <v>377350</v>
      </c>
      <c r="D28" s="86">
        <f>+H28+I28+J28+N28+O28+P28+T28+U28+V28+K28+Q28+W28+L28+R28+X28</f>
        <v>128960.09000000001</v>
      </c>
      <c r="E28" s="30">
        <f>D28/C28</f>
        <v>0.34175192791837822</v>
      </c>
      <c r="F28" s="41"/>
      <c r="G28" s="162"/>
      <c r="H28" s="163"/>
      <c r="I28" s="163"/>
      <c r="J28" s="163"/>
      <c r="K28" s="163"/>
      <c r="L28" s="164"/>
      <c r="M28" s="165"/>
      <c r="N28" s="163">
        <v>0</v>
      </c>
      <c r="O28" s="12">
        <v>0</v>
      </c>
      <c r="P28" s="12">
        <v>0</v>
      </c>
      <c r="Q28" s="12">
        <v>0</v>
      </c>
      <c r="R28" s="13">
        <v>0</v>
      </c>
      <c r="S28" s="78">
        <v>377350</v>
      </c>
      <c r="T28" s="166">
        <v>0</v>
      </c>
      <c r="U28" s="166">
        <v>19281.47</v>
      </c>
      <c r="V28" s="166">
        <v>88529.680000000008</v>
      </c>
      <c r="W28" s="166">
        <v>21148.94</v>
      </c>
      <c r="X28" s="167">
        <v>0</v>
      </c>
    </row>
    <row r="29" spans="1:42" x14ac:dyDescent="0.3">
      <c r="A29" s="117">
        <v>1551</v>
      </c>
      <c r="B29" s="122" t="s">
        <v>4</v>
      </c>
      <c r="C29" s="10">
        <v>245071</v>
      </c>
      <c r="D29" s="86">
        <f t="shared" ref="D29:D35" si="7">+H29+I29+J29+N29+O29+P29+T29+U29+V29+K29+Q29+W29+L29+R29+X29</f>
        <v>140912.24</v>
      </c>
      <c r="E29" s="30">
        <f t="shared" ref="E29:E35" si="8">D29/C29</f>
        <v>0.57498537158619334</v>
      </c>
      <c r="F29" s="41"/>
      <c r="G29" s="162"/>
      <c r="H29" s="163"/>
      <c r="I29" s="163"/>
      <c r="J29" s="163"/>
      <c r="K29" s="163"/>
      <c r="L29" s="164"/>
      <c r="M29" s="165"/>
      <c r="N29" s="163">
        <v>0</v>
      </c>
      <c r="O29" s="12">
        <v>0</v>
      </c>
      <c r="P29" s="12">
        <v>0</v>
      </c>
      <c r="Q29" s="12">
        <v>0</v>
      </c>
      <c r="R29" s="13">
        <v>0</v>
      </c>
      <c r="S29" s="78">
        <v>245071</v>
      </c>
      <c r="T29" s="166">
        <v>11660.61</v>
      </c>
      <c r="U29" s="166">
        <v>366</v>
      </c>
      <c r="V29" s="166">
        <v>1395</v>
      </c>
      <c r="W29" s="166">
        <v>119865.63</v>
      </c>
      <c r="X29" s="167">
        <v>7625</v>
      </c>
    </row>
    <row r="30" spans="1:42" x14ac:dyDescent="0.3">
      <c r="A30" s="118"/>
      <c r="B30" s="123" t="s">
        <v>14</v>
      </c>
      <c r="C30" s="4">
        <f>SUM(C28:C29)</f>
        <v>622421</v>
      </c>
      <c r="D30" s="3">
        <f t="shared" si="7"/>
        <v>269872.33</v>
      </c>
      <c r="E30" s="42">
        <f t="shared" si="8"/>
        <v>0.43358487261837247</v>
      </c>
      <c r="F30" s="37"/>
      <c r="G30" s="4">
        <f t="shared" ref="G30:Q30" si="9">SUM(G28:G29)</f>
        <v>0</v>
      </c>
      <c r="H30" s="3">
        <f t="shared" si="9"/>
        <v>0</v>
      </c>
      <c r="I30" s="3"/>
      <c r="J30" s="3"/>
      <c r="K30" s="3"/>
      <c r="L30" s="5"/>
      <c r="M30" s="77">
        <f t="shared" si="9"/>
        <v>0</v>
      </c>
      <c r="N30" s="3">
        <v>0</v>
      </c>
      <c r="O30" s="3">
        <v>0</v>
      </c>
      <c r="P30" s="3">
        <v>0</v>
      </c>
      <c r="Q30" s="3">
        <v>0</v>
      </c>
      <c r="R30" s="5">
        <v>0</v>
      </c>
      <c r="S30" s="77">
        <f>SUM(S28:S29)</f>
        <v>622421</v>
      </c>
      <c r="T30" s="168">
        <v>11660.61</v>
      </c>
      <c r="U30" s="168">
        <v>19647.47</v>
      </c>
      <c r="V30" s="168">
        <v>89924.680000000008</v>
      </c>
      <c r="W30" s="168">
        <v>141014.57</v>
      </c>
      <c r="X30" s="169">
        <v>7625</v>
      </c>
    </row>
    <row r="31" spans="1:42" x14ac:dyDescent="0.3">
      <c r="A31" s="117" t="s">
        <v>10</v>
      </c>
      <c r="B31" s="122" t="s">
        <v>11</v>
      </c>
      <c r="C31" s="10">
        <v>81368</v>
      </c>
      <c r="D31" s="86">
        <f t="shared" si="7"/>
        <v>25444.5</v>
      </c>
      <c r="E31" s="30">
        <f>D31/C31</f>
        <v>0.31270892734244421</v>
      </c>
      <c r="F31" s="41"/>
      <c r="G31" s="162"/>
      <c r="H31" s="163"/>
      <c r="I31" s="12"/>
      <c r="J31" s="12"/>
      <c r="K31" s="12"/>
      <c r="L31" s="13"/>
      <c r="M31" s="78">
        <v>81368</v>
      </c>
      <c r="N31" s="12">
        <v>0</v>
      </c>
      <c r="O31" s="12">
        <v>4177.4799999999996</v>
      </c>
      <c r="P31" s="12">
        <v>6693.5</v>
      </c>
      <c r="Q31" s="12">
        <v>8167.59</v>
      </c>
      <c r="R31" s="13">
        <v>6405.9299999999994</v>
      </c>
      <c r="S31" s="78"/>
      <c r="T31" s="166">
        <v>0</v>
      </c>
      <c r="U31" s="166">
        <v>0</v>
      </c>
      <c r="V31" s="166">
        <v>0</v>
      </c>
      <c r="W31" s="166">
        <v>0</v>
      </c>
      <c r="X31" s="167">
        <v>0</v>
      </c>
    </row>
    <row r="32" spans="1:42" ht="39.6" x14ac:dyDescent="0.3">
      <c r="A32" s="119" t="s">
        <v>16</v>
      </c>
      <c r="B32" s="122" t="s">
        <v>17</v>
      </c>
      <c r="C32" s="10">
        <v>240733</v>
      </c>
      <c r="D32" s="86">
        <f t="shared" si="7"/>
        <v>62414.2</v>
      </c>
      <c r="E32" s="30">
        <f t="shared" si="8"/>
        <v>0.25926732105693862</v>
      </c>
      <c r="F32" s="41"/>
      <c r="G32" s="162"/>
      <c r="H32" s="163"/>
      <c r="I32" s="12"/>
      <c r="J32" s="12"/>
      <c r="K32" s="12"/>
      <c r="L32" s="13"/>
      <c r="M32" s="78">
        <v>240733</v>
      </c>
      <c r="N32" s="12">
        <v>0</v>
      </c>
      <c r="O32" s="12">
        <v>12359.4</v>
      </c>
      <c r="P32" s="12">
        <v>15514.8</v>
      </c>
      <c r="Q32" s="12">
        <v>19876</v>
      </c>
      <c r="R32" s="13">
        <v>14664</v>
      </c>
      <c r="S32" s="78"/>
      <c r="T32" s="166">
        <v>0</v>
      </c>
      <c r="U32" s="166">
        <v>0</v>
      </c>
      <c r="V32" s="166">
        <v>0</v>
      </c>
      <c r="W32" s="166">
        <v>0</v>
      </c>
      <c r="X32" s="167">
        <v>0</v>
      </c>
    </row>
    <row r="33" spans="1:25" x14ac:dyDescent="0.3">
      <c r="A33" s="117"/>
      <c r="B33" s="122" t="s">
        <v>20</v>
      </c>
      <c r="C33" s="10">
        <v>562394</v>
      </c>
      <c r="D33" s="86">
        <f t="shared" si="7"/>
        <v>22015.66</v>
      </c>
      <c r="E33" s="43">
        <f t="shared" si="8"/>
        <v>3.914632801914672E-2</v>
      </c>
      <c r="F33" s="37"/>
      <c r="G33" s="10">
        <v>292011</v>
      </c>
      <c r="H33" s="2">
        <v>0</v>
      </c>
      <c r="I33" s="2"/>
      <c r="J33" s="2"/>
      <c r="K33" s="2"/>
      <c r="L33" s="11"/>
      <c r="M33" s="79">
        <v>141276</v>
      </c>
      <c r="N33" s="2">
        <v>0</v>
      </c>
      <c r="O33" s="2">
        <v>0</v>
      </c>
      <c r="P33" s="2">
        <v>0</v>
      </c>
      <c r="Q33" s="2">
        <v>0</v>
      </c>
      <c r="R33" s="11">
        <v>5119.5600000000004</v>
      </c>
      <c r="S33" s="79">
        <v>129107</v>
      </c>
      <c r="T33" s="166">
        <v>0</v>
      </c>
      <c r="U33" s="166">
        <v>0</v>
      </c>
      <c r="V33" s="166">
        <v>0</v>
      </c>
      <c r="W33" s="166">
        <v>1950</v>
      </c>
      <c r="X33" s="167">
        <v>14946.1</v>
      </c>
    </row>
    <row r="34" spans="1:25" x14ac:dyDescent="0.3">
      <c r="A34" s="120"/>
      <c r="B34" s="124" t="s">
        <v>24</v>
      </c>
      <c r="C34" s="20">
        <f>+C32+C31+C33</f>
        <v>884495</v>
      </c>
      <c r="D34" s="3">
        <f t="shared" si="7"/>
        <v>109874.36</v>
      </c>
      <c r="E34" s="31">
        <f t="shared" si="8"/>
        <v>0.12422270335049944</v>
      </c>
      <c r="F34" s="39"/>
      <c r="G34" s="58">
        <f t="shared" ref="G34:S34" si="10">+G32+G31+G33</f>
        <v>292011</v>
      </c>
      <c r="H34" s="70">
        <f t="shared" ref="H34:X34" si="11">+H32+H31+H33</f>
        <v>0</v>
      </c>
      <c r="I34" s="70">
        <f t="shared" si="11"/>
        <v>0</v>
      </c>
      <c r="J34" s="70">
        <f t="shared" si="11"/>
        <v>0</v>
      </c>
      <c r="K34" s="70">
        <f t="shared" si="11"/>
        <v>0</v>
      </c>
      <c r="L34" s="54">
        <f t="shared" si="11"/>
        <v>0</v>
      </c>
      <c r="M34" s="109">
        <f t="shared" si="11"/>
        <v>463377</v>
      </c>
      <c r="N34" s="70">
        <f t="shared" si="11"/>
        <v>0</v>
      </c>
      <c r="O34" s="70">
        <f t="shared" si="11"/>
        <v>16536.879999999997</v>
      </c>
      <c r="P34" s="70">
        <f t="shared" si="11"/>
        <v>22208.3</v>
      </c>
      <c r="Q34" s="70">
        <f t="shared" si="11"/>
        <v>28043.59</v>
      </c>
      <c r="R34" s="54">
        <f t="shared" si="11"/>
        <v>26189.49</v>
      </c>
      <c r="S34" s="109">
        <f t="shared" si="11"/>
        <v>129107</v>
      </c>
      <c r="T34" s="70">
        <v>0</v>
      </c>
      <c r="U34" s="70">
        <v>0</v>
      </c>
      <c r="V34" s="70">
        <v>0</v>
      </c>
      <c r="W34" s="70">
        <v>1950</v>
      </c>
      <c r="X34" s="54">
        <v>14946.1</v>
      </c>
    </row>
    <row r="35" spans="1:25" s="27" customFormat="1" ht="15" thickBot="1" x14ac:dyDescent="0.35">
      <c r="A35" s="121"/>
      <c r="B35" s="125" t="s">
        <v>25</v>
      </c>
      <c r="C35" s="21">
        <f>+C30+C34</f>
        <v>1506916</v>
      </c>
      <c r="D35" s="126">
        <f t="shared" si="7"/>
        <v>379746.68999999994</v>
      </c>
      <c r="E35" s="32">
        <f t="shared" si="8"/>
        <v>0.25200256019579059</v>
      </c>
      <c r="F35" s="39"/>
      <c r="G35" s="59">
        <f>+G30+G34</f>
        <v>292011</v>
      </c>
      <c r="H35" s="71">
        <f t="shared" ref="H35:X35" si="12">+H30+H34</f>
        <v>0</v>
      </c>
      <c r="I35" s="71">
        <f t="shared" si="12"/>
        <v>0</v>
      </c>
      <c r="J35" s="71">
        <f t="shared" si="12"/>
        <v>0</v>
      </c>
      <c r="K35" s="71">
        <f t="shared" si="12"/>
        <v>0</v>
      </c>
      <c r="L35" s="72">
        <f t="shared" si="12"/>
        <v>0</v>
      </c>
      <c r="M35" s="110">
        <f t="shared" si="12"/>
        <v>463377</v>
      </c>
      <c r="N35" s="71">
        <f t="shared" si="12"/>
        <v>0</v>
      </c>
      <c r="O35" s="71">
        <f t="shared" si="12"/>
        <v>16536.879999999997</v>
      </c>
      <c r="P35" s="71">
        <f t="shared" si="12"/>
        <v>22208.3</v>
      </c>
      <c r="Q35" s="71">
        <f t="shared" si="12"/>
        <v>28043.59</v>
      </c>
      <c r="R35" s="72">
        <f t="shared" si="12"/>
        <v>26189.49</v>
      </c>
      <c r="S35" s="110">
        <f t="shared" si="12"/>
        <v>751528</v>
      </c>
      <c r="T35" s="71">
        <v>11660.61</v>
      </c>
      <c r="U35" s="71">
        <v>19647.47</v>
      </c>
      <c r="V35" s="71">
        <v>89924.680000000008</v>
      </c>
      <c r="W35" s="71">
        <v>142964.57</v>
      </c>
      <c r="X35" s="72">
        <v>22571.1</v>
      </c>
    </row>
    <row r="38" spans="1:25" x14ac:dyDescent="0.3">
      <c r="A38" s="27" t="s">
        <v>41</v>
      </c>
      <c r="B38" s="93"/>
      <c r="C38" s="93"/>
      <c r="D38" s="93"/>
      <c r="E38" s="93"/>
    </row>
    <row r="39" spans="1:25" x14ac:dyDescent="0.3">
      <c r="A39" s="96" t="s">
        <v>44</v>
      </c>
      <c r="B39" s="97" t="s">
        <v>47</v>
      </c>
      <c r="C39" s="97" t="s">
        <v>48</v>
      </c>
      <c r="D39" s="97" t="s">
        <v>49</v>
      </c>
      <c r="E39" s="97" t="s">
        <v>50</v>
      </c>
      <c r="F39" s="97" t="s">
        <v>52</v>
      </c>
      <c r="G39" s="97" t="s">
        <v>56</v>
      </c>
      <c r="H39" s="98" t="s">
        <v>29</v>
      </c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1"/>
    </row>
    <row r="40" spans="1:25" x14ac:dyDescent="0.3">
      <c r="A40" s="92" t="s">
        <v>42</v>
      </c>
      <c r="B40" s="46">
        <f>+C20</f>
        <v>54838502</v>
      </c>
      <c r="C40" s="46">
        <f>+H20+N20+T20+Z20+AF20+AL20</f>
        <v>3741685.85</v>
      </c>
      <c r="D40" s="46">
        <f>+I20+O20+U20+AA20+AG20+AM20</f>
        <v>4182152.7199999997</v>
      </c>
      <c r="E40" s="46">
        <f>+J20+P20+V20+AB20+AH20+AN20</f>
        <v>4430692.0499999989</v>
      </c>
      <c r="F40" s="46">
        <f>+K20+Q20+W20+AC20+AI20+AO20</f>
        <v>4813026.59</v>
      </c>
      <c r="G40" s="46">
        <f>+L20+R20+X20+AD20+AJ20+AP20</f>
        <v>5268338.2700000014</v>
      </c>
      <c r="H40" s="100">
        <f>+C40+D40+E40+F40+G40</f>
        <v>22435895.480000004</v>
      </c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82"/>
      <c r="U40" s="82"/>
      <c r="V40" s="82"/>
      <c r="W40" s="82"/>
      <c r="X40" s="82"/>
      <c r="Y40" s="81"/>
    </row>
    <row r="41" spans="1:25" x14ac:dyDescent="0.3">
      <c r="A41" s="92" t="s">
        <v>43</v>
      </c>
      <c r="B41" s="46">
        <f>+C11</f>
        <v>3388260</v>
      </c>
      <c r="C41" s="46">
        <f>+N11+T11+Z11+AF11+AL11</f>
        <v>0</v>
      </c>
      <c r="D41" s="46">
        <f>+O11+U11+AA11+AG11+AM11</f>
        <v>205955.52</v>
      </c>
      <c r="E41" s="46">
        <f>+P11+V11+AB11+AH11+AN11</f>
        <v>0</v>
      </c>
      <c r="F41" s="46">
        <f>+Q11+W11+AC11+AI11+AO11</f>
        <v>35860.199999999997</v>
      </c>
      <c r="G41" s="46">
        <f>+R11+X11+AD11+AJ11+AP11</f>
        <v>24119.4</v>
      </c>
      <c r="H41" s="100">
        <f t="shared" ref="H41:H52" si="13">+C41+D41+E41+F41+G41</f>
        <v>265935.12</v>
      </c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1"/>
    </row>
    <row r="42" spans="1:25" x14ac:dyDescent="0.3">
      <c r="A42" s="95" t="s">
        <v>29</v>
      </c>
      <c r="B42" s="94">
        <f>SUM(B40:B41)</f>
        <v>58226762</v>
      </c>
      <c r="C42" s="94">
        <f>SUM(C40:C41)</f>
        <v>3741685.85</v>
      </c>
      <c r="D42" s="94">
        <f t="shared" ref="D42:E42" si="14">SUM(D40:D41)</f>
        <v>4388108.2399999993</v>
      </c>
      <c r="E42" s="94">
        <f t="shared" si="14"/>
        <v>4430692.0499999989</v>
      </c>
      <c r="F42" s="94">
        <f t="shared" ref="F42:G42" si="15">SUM(F40:F41)</f>
        <v>4848886.79</v>
      </c>
      <c r="G42" s="94">
        <f t="shared" si="15"/>
        <v>5292457.6700000018</v>
      </c>
      <c r="H42" s="100">
        <f t="shared" si="13"/>
        <v>22701830.600000001</v>
      </c>
      <c r="I42" s="82"/>
      <c r="J42" s="82"/>
      <c r="K42" s="82"/>
      <c r="L42" s="82"/>
      <c r="M42" s="129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1"/>
    </row>
    <row r="43" spans="1:25" x14ac:dyDescent="0.3">
      <c r="A43" s="92"/>
      <c r="B43" s="92"/>
      <c r="C43" s="92"/>
      <c r="D43" s="46"/>
      <c r="E43" s="92"/>
      <c r="F43" s="92"/>
      <c r="G43" s="92"/>
      <c r="H43" s="100">
        <f t="shared" si="13"/>
        <v>0</v>
      </c>
      <c r="I43" s="83"/>
      <c r="J43" s="83"/>
      <c r="K43" s="83"/>
      <c r="L43" s="83"/>
      <c r="M43" s="83"/>
      <c r="N43" s="83"/>
      <c r="O43" s="83"/>
      <c r="P43" s="88"/>
      <c r="Q43" s="88"/>
      <c r="R43" s="88"/>
      <c r="S43" s="88"/>
      <c r="T43" s="84"/>
      <c r="U43" s="84"/>
      <c r="V43" s="84"/>
      <c r="W43" s="84"/>
      <c r="X43" s="84"/>
      <c r="Y43" s="81"/>
    </row>
    <row r="44" spans="1:25" x14ac:dyDescent="0.3">
      <c r="A44" s="91" t="s">
        <v>45</v>
      </c>
      <c r="B44" s="92"/>
      <c r="C44" s="101"/>
      <c r="D44" s="101"/>
      <c r="E44" s="92"/>
      <c r="F44" s="92"/>
      <c r="G44" s="92"/>
      <c r="H44" s="100">
        <f t="shared" si="13"/>
        <v>0</v>
      </c>
      <c r="I44" s="83"/>
      <c r="J44" s="83"/>
      <c r="K44" s="83"/>
      <c r="L44" s="83"/>
      <c r="M44" s="83"/>
      <c r="N44" s="83"/>
      <c r="O44" s="83"/>
      <c r="P44" s="88"/>
      <c r="Q44" s="88"/>
      <c r="R44" s="88"/>
      <c r="S44" s="88"/>
      <c r="T44" s="84"/>
      <c r="U44" s="84"/>
      <c r="V44" s="84"/>
      <c r="W44" s="84"/>
      <c r="X44" s="84"/>
      <c r="Y44" s="81"/>
    </row>
    <row r="45" spans="1:25" x14ac:dyDescent="0.3">
      <c r="A45" s="92" t="s">
        <v>42</v>
      </c>
      <c r="B45" s="46">
        <f>+C34</f>
        <v>884495</v>
      </c>
      <c r="C45" s="102">
        <f>+H34+N34+T34</f>
        <v>0</v>
      </c>
      <c r="D45" s="102">
        <f>+I34+O34+U34</f>
        <v>16536.879999999997</v>
      </c>
      <c r="E45" s="46">
        <f>+J34+P34+V34</f>
        <v>22208.3</v>
      </c>
      <c r="F45" s="46">
        <f>+K34+Q34+W34</f>
        <v>29993.59</v>
      </c>
      <c r="G45" s="46">
        <f>+L34+R34+X34</f>
        <v>41135.590000000004</v>
      </c>
      <c r="H45" s="100">
        <f t="shared" si="13"/>
        <v>109874.35999999999</v>
      </c>
      <c r="I45" s="84"/>
      <c r="J45" s="83"/>
      <c r="K45" s="83"/>
      <c r="L45" s="83"/>
      <c r="M45" s="83"/>
      <c r="N45" s="83"/>
      <c r="O45" s="84"/>
      <c r="P45" s="85"/>
      <c r="Q45" s="85"/>
      <c r="R45" s="85"/>
      <c r="S45" s="85"/>
      <c r="T45" s="83"/>
      <c r="U45" s="83"/>
      <c r="V45" s="83"/>
      <c r="W45" s="83"/>
      <c r="X45" s="83"/>
      <c r="Y45" s="81"/>
    </row>
    <row r="46" spans="1:25" x14ac:dyDescent="0.3">
      <c r="A46" s="92" t="s">
        <v>43</v>
      </c>
      <c r="B46" s="46">
        <f>+C30</f>
        <v>622421</v>
      </c>
      <c r="C46" s="102">
        <f>+H30+N30+T30</f>
        <v>11660.61</v>
      </c>
      <c r="D46" s="103">
        <f>+I30+O30+U30</f>
        <v>19647.47</v>
      </c>
      <c r="E46" s="46">
        <f>+J30+P30+V30</f>
        <v>89924.680000000008</v>
      </c>
      <c r="F46" s="46">
        <f>+K30+Q30+W30</f>
        <v>141014.57</v>
      </c>
      <c r="G46" s="46">
        <f>+L30+R30+X30</f>
        <v>7625</v>
      </c>
      <c r="H46" s="100">
        <f t="shared" si="13"/>
        <v>269872.33</v>
      </c>
      <c r="I46" s="84"/>
      <c r="J46" s="83"/>
      <c r="K46" s="83"/>
      <c r="L46" s="83"/>
      <c r="M46" s="83"/>
      <c r="N46" s="83"/>
      <c r="O46" s="84"/>
      <c r="P46" s="85"/>
      <c r="Q46" s="85"/>
      <c r="R46" s="85"/>
      <c r="S46" s="85"/>
      <c r="T46" s="83"/>
      <c r="U46" s="83"/>
      <c r="V46" s="83"/>
      <c r="W46" s="83"/>
      <c r="X46" s="83"/>
      <c r="Y46" s="81"/>
    </row>
    <row r="47" spans="1:25" x14ac:dyDescent="0.3">
      <c r="A47" s="95" t="s">
        <v>29</v>
      </c>
      <c r="B47" s="94">
        <f>SUM(B45:B46)</f>
        <v>1506916</v>
      </c>
      <c r="C47" s="99">
        <f>SUM(C45:C46)</f>
        <v>11660.61</v>
      </c>
      <c r="D47" s="99">
        <f t="shared" ref="D47:E47" si="16">SUM(D45:D46)</f>
        <v>36184.35</v>
      </c>
      <c r="E47" s="94">
        <f t="shared" si="16"/>
        <v>112132.98000000001</v>
      </c>
      <c r="F47" s="94">
        <f t="shared" ref="F47:G47" si="17">SUM(F45:F46)</f>
        <v>171008.16</v>
      </c>
      <c r="G47" s="94">
        <f t="shared" si="17"/>
        <v>48760.590000000004</v>
      </c>
      <c r="H47" s="100">
        <f t="shared" si="13"/>
        <v>379746.69</v>
      </c>
      <c r="I47" s="83"/>
      <c r="J47" s="83"/>
      <c r="K47" s="83"/>
      <c r="L47" s="83"/>
      <c r="M47" s="83"/>
      <c r="N47" s="83"/>
      <c r="O47" s="83"/>
      <c r="P47" s="88"/>
      <c r="Q47" s="88"/>
      <c r="R47" s="88"/>
      <c r="S47" s="88"/>
      <c r="T47" s="84"/>
      <c r="U47" s="84"/>
      <c r="V47" s="84"/>
      <c r="W47" s="84"/>
      <c r="X47" s="84"/>
      <c r="Y47" s="81"/>
    </row>
    <row r="48" spans="1:25" x14ac:dyDescent="0.3">
      <c r="A48" s="95"/>
      <c r="B48" s="92"/>
      <c r="C48" s="101"/>
      <c r="D48" s="101"/>
      <c r="E48" s="92"/>
      <c r="F48" s="92"/>
      <c r="G48" s="92"/>
      <c r="H48" s="100">
        <f t="shared" si="13"/>
        <v>0</v>
      </c>
      <c r="I48" s="83"/>
      <c r="J48" s="83"/>
      <c r="K48" s="83"/>
      <c r="L48" s="83"/>
      <c r="M48" s="83"/>
      <c r="N48" s="83"/>
      <c r="O48" s="83"/>
      <c r="P48" s="88"/>
      <c r="Q48" s="88"/>
      <c r="R48" s="88"/>
      <c r="S48" s="88"/>
      <c r="T48" s="84"/>
      <c r="U48" s="84"/>
      <c r="V48" s="84"/>
      <c r="W48" s="84"/>
      <c r="X48" s="84"/>
      <c r="Y48" s="81"/>
    </row>
    <row r="49" spans="1:25" ht="13.95" customHeight="1" x14ac:dyDescent="0.3">
      <c r="A49" s="91" t="s">
        <v>46</v>
      </c>
      <c r="B49" s="92"/>
      <c r="C49" s="101"/>
      <c r="D49" s="101"/>
      <c r="E49" s="92"/>
      <c r="F49" s="92"/>
      <c r="G49" s="92"/>
      <c r="H49" s="100">
        <f t="shared" si="13"/>
        <v>0</v>
      </c>
      <c r="I49" s="83"/>
      <c r="J49" s="83"/>
      <c r="K49" s="83"/>
      <c r="L49" s="83"/>
      <c r="M49" s="83"/>
      <c r="N49" s="83"/>
      <c r="O49" s="83"/>
      <c r="P49" s="88"/>
      <c r="Q49" s="88"/>
      <c r="R49" s="88"/>
      <c r="S49" s="88"/>
      <c r="T49" s="84"/>
      <c r="U49" s="84"/>
      <c r="V49" s="84"/>
      <c r="W49" s="84"/>
      <c r="X49" s="84"/>
      <c r="Y49" s="81"/>
    </row>
    <row r="50" spans="1:25" x14ac:dyDescent="0.3">
      <c r="A50" s="92" t="s">
        <v>42</v>
      </c>
      <c r="B50" s="46">
        <f>+B40+B45</f>
        <v>55722997</v>
      </c>
      <c r="C50" s="102">
        <f>+C40+C45</f>
        <v>3741685.85</v>
      </c>
      <c r="D50" s="102">
        <f t="shared" ref="D50:E50" si="18">+D40+D45</f>
        <v>4198689.5999999996</v>
      </c>
      <c r="E50" s="46">
        <f t="shared" si="18"/>
        <v>4452900.3499999987</v>
      </c>
      <c r="F50" s="46">
        <f t="shared" ref="F50:G50" si="19">+F40+F45</f>
        <v>4843020.18</v>
      </c>
      <c r="G50" s="46">
        <f t="shared" si="19"/>
        <v>5309473.8600000013</v>
      </c>
      <c r="H50" s="100">
        <f t="shared" si="13"/>
        <v>22545769.839999996</v>
      </c>
      <c r="I50" s="83"/>
      <c r="J50" s="83"/>
      <c r="K50" s="83"/>
      <c r="L50" s="83"/>
      <c r="M50" s="83"/>
      <c r="N50" s="83"/>
      <c r="O50" s="83"/>
      <c r="P50" s="88"/>
      <c r="Q50" s="88"/>
      <c r="R50" s="88"/>
      <c r="S50" s="88"/>
      <c r="T50" s="84"/>
      <c r="U50" s="84"/>
      <c r="V50" s="84"/>
      <c r="W50" s="84"/>
      <c r="X50" s="84"/>
      <c r="Y50" s="81"/>
    </row>
    <row r="51" spans="1:25" x14ac:dyDescent="0.3">
      <c r="A51" s="92" t="s">
        <v>43</v>
      </c>
      <c r="B51" s="46">
        <f>+B41+B46</f>
        <v>4010681</v>
      </c>
      <c r="C51" s="103">
        <f>+C41+C46</f>
        <v>11660.61</v>
      </c>
      <c r="D51" s="102">
        <f t="shared" ref="D51:E51" si="20">+D41+D46</f>
        <v>225602.99</v>
      </c>
      <c r="E51" s="46">
        <f t="shared" si="20"/>
        <v>89924.680000000008</v>
      </c>
      <c r="F51" s="46">
        <f t="shared" ref="F51:G51" si="21">+F41+F46</f>
        <v>176874.77000000002</v>
      </c>
      <c r="G51" s="46">
        <f t="shared" si="21"/>
        <v>31744.400000000001</v>
      </c>
      <c r="H51" s="100">
        <f t="shared" si="13"/>
        <v>535807.44999999995</v>
      </c>
      <c r="I51" s="83"/>
      <c r="J51" s="83"/>
      <c r="K51" s="83"/>
      <c r="L51" s="83"/>
      <c r="M51" s="83"/>
      <c r="N51" s="83"/>
      <c r="O51" s="84"/>
      <c r="P51" s="85"/>
      <c r="Q51" s="85"/>
      <c r="R51" s="85"/>
      <c r="S51" s="85"/>
      <c r="T51" s="83"/>
      <c r="U51" s="83"/>
      <c r="V51" s="83"/>
      <c r="W51" s="83"/>
      <c r="X51" s="83"/>
      <c r="Y51" s="81"/>
    </row>
    <row r="52" spans="1:25" x14ac:dyDescent="0.3">
      <c r="A52" s="95" t="s">
        <v>29</v>
      </c>
      <c r="B52" s="94">
        <f>SUM(B50:B51)</f>
        <v>59733678</v>
      </c>
      <c r="C52" s="94">
        <f t="shared" ref="C52:E52" si="22">SUM(C50:C51)</f>
        <v>3753346.46</v>
      </c>
      <c r="D52" s="94">
        <f t="shared" si="22"/>
        <v>4424292.59</v>
      </c>
      <c r="E52" s="94">
        <f t="shared" si="22"/>
        <v>4542825.0299999984</v>
      </c>
      <c r="F52" s="94">
        <f t="shared" ref="F52:G52" si="23">SUM(F50:F51)</f>
        <v>5019894.9499999993</v>
      </c>
      <c r="G52" s="94">
        <f t="shared" si="23"/>
        <v>5341218.2600000016</v>
      </c>
      <c r="H52" s="100">
        <f t="shared" si="13"/>
        <v>23081577.289999999</v>
      </c>
      <c r="I52" s="83"/>
      <c r="J52" s="84"/>
      <c r="K52" s="84"/>
      <c r="L52" s="84"/>
      <c r="M52" s="84"/>
      <c r="N52" s="84"/>
      <c r="O52" s="83"/>
      <c r="P52" s="88"/>
      <c r="Q52" s="88"/>
      <c r="R52" s="88"/>
      <c r="S52" s="88"/>
      <c r="T52" s="83"/>
      <c r="U52" s="83"/>
      <c r="V52" s="83"/>
      <c r="W52" s="83"/>
      <c r="X52" s="83"/>
      <c r="Y52" s="81"/>
    </row>
    <row r="53" spans="1:25" x14ac:dyDescent="0.3">
      <c r="G53" s="89"/>
      <c r="H53" s="89"/>
      <c r="I53" s="89"/>
      <c r="J53" s="89"/>
      <c r="K53" s="89"/>
      <c r="L53" s="89"/>
      <c r="M53" s="89"/>
      <c r="N53" s="89"/>
      <c r="O53" s="89"/>
      <c r="P53" s="90"/>
      <c r="Q53" s="90"/>
      <c r="R53" s="90"/>
      <c r="S53" s="90"/>
      <c r="T53" s="89"/>
      <c r="U53" s="89"/>
      <c r="V53" s="89"/>
      <c r="W53" s="89"/>
      <c r="X53" s="89"/>
      <c r="Y53" s="81"/>
    </row>
    <row r="54" spans="1:25" x14ac:dyDescent="0.3">
      <c r="P54" s="87"/>
      <c r="Q54" s="87"/>
      <c r="R54" s="87"/>
      <c r="S54" s="87"/>
    </row>
    <row r="58" spans="1:25" x14ac:dyDescent="0.3">
      <c r="J58" s="18"/>
    </row>
  </sheetData>
  <mergeCells count="16">
    <mergeCell ref="AK5:AP5"/>
    <mergeCell ref="G26:L26"/>
    <mergeCell ref="M26:R26"/>
    <mergeCell ref="S26:X26"/>
    <mergeCell ref="A17:B17"/>
    <mergeCell ref="A18:B18"/>
    <mergeCell ref="C5:E5"/>
    <mergeCell ref="C26:E26"/>
    <mergeCell ref="G5:L5"/>
    <mergeCell ref="M5:R5"/>
    <mergeCell ref="S5:X5"/>
    <mergeCell ref="Y5:AD5"/>
    <mergeCell ref="AE5:AJ5"/>
    <mergeCell ref="A19:B19"/>
    <mergeCell ref="A20:B20"/>
    <mergeCell ref="A21:B2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Enar Oidermaa</dc:creator>
  <cp:lastModifiedBy>Enar Oidermaa</cp:lastModifiedBy>
  <dcterms:created xsi:type="dcterms:W3CDTF">2025-02-26T15:14:07Z</dcterms:created>
  <dcterms:modified xsi:type="dcterms:W3CDTF">2025-06-27T07:23:20Z</dcterms:modified>
  <dc:title>Lisa_Kaitseliidu tegevustoetuse ja sihtfinantseerimise eelarve kasutamine (mai)</dc:title>
</cp:coreProperties>
</file>